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hiko Yamadachhk04\Desktop\"/>
    </mc:Choice>
  </mc:AlternateContent>
  <xr:revisionPtr revIDLastSave="0" documentId="13_ncr:1_{AA98B867-DE76-4186-AE91-69FC84BADF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1" l="1"/>
  <c r="F74" i="1" l="1"/>
  <c r="F49" i="1"/>
  <c r="F123" i="1" l="1"/>
  <c r="C139" i="1" s="1"/>
  <c r="D123" i="1"/>
  <c r="C137" i="1" s="1"/>
  <c r="D122" i="1"/>
  <c r="D121" i="1"/>
  <c r="F135" i="1" s="1"/>
  <c r="D120" i="1"/>
  <c r="C136" i="1" l="1"/>
  <c r="I144" i="1" l="1"/>
  <c r="I134" i="1"/>
  <c r="F144" i="1"/>
  <c r="C68" i="1"/>
  <c r="C74" i="1"/>
  <c r="C73" i="1"/>
  <c r="C49" i="1"/>
  <c r="C44" i="1"/>
  <c r="C18" i="1"/>
  <c r="I139" i="1" l="1"/>
  <c r="I135" i="1"/>
  <c r="F138" i="1"/>
  <c r="F143" i="1"/>
  <c r="I137" i="1"/>
  <c r="F68" i="1"/>
  <c r="I136" i="1" l="1"/>
  <c r="I138" i="1"/>
  <c r="I142" i="1" l="1"/>
  <c r="F136" i="1" s="1"/>
  <c r="F137" i="1" l="1"/>
  <c r="I143" i="1" s="1"/>
  <c r="F142" i="1" s="1"/>
  <c r="F140" i="1"/>
  <c r="F139" i="1"/>
  <c r="I46" i="1"/>
  <c r="F55" i="1"/>
  <c r="I55" i="1"/>
  <c r="I47" i="1" l="1"/>
  <c r="I49" i="1"/>
  <c r="I51" i="1"/>
  <c r="F54" i="1"/>
  <c r="I71" i="1"/>
  <c r="F75" i="1" s="1"/>
  <c r="I79" i="1"/>
  <c r="F78" i="1" s="1"/>
  <c r="I80" i="1"/>
  <c r="F80" i="1" s="1"/>
  <c r="F50" i="1"/>
  <c r="F79" i="1" l="1"/>
  <c r="I76" i="1"/>
  <c r="I74" i="1"/>
  <c r="I72" i="1"/>
  <c r="I50" i="1"/>
  <c r="I48" i="1"/>
  <c r="I53" i="1" l="1"/>
  <c r="F47" i="1" s="1"/>
  <c r="I75" i="1"/>
  <c r="I73" i="1"/>
  <c r="I54" i="1"/>
  <c r="F53" i="1" s="1"/>
  <c r="F48" i="1" l="1"/>
  <c r="F51" i="1"/>
  <c r="I78" i="1"/>
  <c r="F72" i="1" s="1"/>
  <c r="F76" i="1" l="1"/>
  <c r="F73" i="1"/>
</calcChain>
</file>

<file path=xl/sharedStrings.xml><?xml version="1.0" encoding="utf-8"?>
<sst xmlns="http://schemas.openxmlformats.org/spreadsheetml/2006/main" count="196" uniqueCount="145">
  <si>
    <t>レンチキュラー形状が不明な場合の</t>
    <rPh sb="7" eb="9">
      <t>ケイジョウ</t>
    </rPh>
    <rPh sb="10" eb="12">
      <t>フメイ</t>
    </rPh>
    <rPh sb="13" eb="15">
      <t>バアイ</t>
    </rPh>
    <phoneticPr fontId="2"/>
  </si>
  <si>
    <r>
      <t>Ｌ形状／カタログから</t>
    </r>
    <r>
      <rPr>
        <sz val="18"/>
        <color theme="1"/>
        <rFont val="ＭＳ Ｐゴシック"/>
        <family val="3"/>
        <charset val="128"/>
        <scheme val="minor"/>
      </rPr>
      <t xml:space="preserve"> ｒ を計算する</t>
    </r>
    <rPh sb="1" eb="3">
      <t>ケイジョウ</t>
    </rPh>
    <rPh sb="14" eb="16">
      <t>ケイサン</t>
    </rPh>
    <phoneticPr fontId="2"/>
  </si>
  <si>
    <t>山田 千彦</t>
    <rPh sb="0" eb="2">
      <t>ヤマダ</t>
    </rPh>
    <rPh sb="3" eb="4">
      <t>チ</t>
    </rPh>
    <rPh sb="4" eb="5">
      <t>ヒコ</t>
    </rPh>
    <phoneticPr fontId="2"/>
  </si>
  <si>
    <t>カタログ値</t>
    <rPh sb="4" eb="5">
      <t>チ</t>
    </rPh>
    <phoneticPr fontId="2"/>
  </si>
  <si>
    <t>ｐ＝</t>
    <phoneticPr fontId="2"/>
  </si>
  <si>
    <t>ｔ＝</t>
    <phoneticPr fontId="2"/>
  </si>
  <si>
    <t>視角＝</t>
    <rPh sb="0" eb="2">
      <t>シカク</t>
    </rPh>
    <phoneticPr fontId="2"/>
  </si>
  <si>
    <t>ｎ＝</t>
    <phoneticPr fontId="2"/>
  </si>
  <si>
    <t>mm</t>
    <phoneticPr fontId="2"/>
  </si>
  <si>
    <t>°</t>
    <phoneticPr fontId="2"/>
  </si>
  <si>
    <t>mm　</t>
    <phoneticPr fontId="2"/>
  </si>
  <si>
    <t>Ⅰ．</t>
    <phoneticPr fontId="2"/>
  </si>
  <si>
    <t>Ⅱ．</t>
    <phoneticPr fontId="2"/>
  </si>
  <si>
    <t>mm</t>
    <phoneticPr fontId="2"/>
  </si>
  <si>
    <t>入力データ</t>
    <rPh sb="0" eb="2">
      <t>ニュウリョク</t>
    </rPh>
    <phoneticPr fontId="7"/>
  </si>
  <si>
    <t>計算結果</t>
    <rPh sb="0" eb="2">
      <t>ケイサン</t>
    </rPh>
    <rPh sb="2" eb="4">
      <t>ケッカ</t>
    </rPh>
    <phoneticPr fontId="7"/>
  </si>
  <si>
    <t>mm</t>
    <phoneticPr fontId="7"/>
  </si>
  <si>
    <t>視角</t>
    <rPh sb="0" eb="2">
      <t>シカク</t>
    </rPh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</si>
  <si>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ａ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</si>
  <si>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>開角</t>
    <rPh sb="0" eb="1">
      <t>カイ</t>
    </rPh>
    <rPh sb="1" eb="2">
      <t>カク</t>
    </rPh>
    <phoneticPr fontId="7"/>
  </si>
  <si>
    <t xml:space="preserve"> </t>
    <phoneticPr fontId="7"/>
  </si>
  <si>
    <t>切削角</t>
    <rPh sb="0" eb="2">
      <t>セッサク</t>
    </rPh>
    <rPh sb="2" eb="3">
      <t>カク</t>
    </rPh>
    <phoneticPr fontId="7"/>
  </si>
  <si>
    <t>ｒ＝</t>
    <phoneticPr fontId="7"/>
  </si>
  <si>
    <t>mm</t>
    <phoneticPr fontId="7"/>
  </si>
  <si>
    <t>ｔ＝</t>
    <phoneticPr fontId="7"/>
  </si>
  <si>
    <t>ｐ＝</t>
    <phoneticPr fontId="7"/>
  </si>
  <si>
    <t>ｔ/ｒ＝</t>
    <phoneticPr fontId="7"/>
  </si>
  <si>
    <t>ｎ＝</t>
    <phoneticPr fontId="7"/>
  </si>
  <si>
    <t>t-r＝</t>
    <phoneticPr fontId="7"/>
  </si>
  <si>
    <t>ｄ＝</t>
    <phoneticPr fontId="7"/>
  </si>
  <si>
    <t>t/n＝</t>
    <phoneticPr fontId="7"/>
  </si>
  <si>
    <r>
      <t>mm</t>
    </r>
    <r>
      <rPr>
        <sz val="11"/>
        <color indexed="10"/>
        <rFont val="ＭＳ Ｐゴシック"/>
        <family val="3"/>
        <charset val="128"/>
      </rPr>
      <t>　◎</t>
    </r>
    <phoneticPr fontId="7"/>
  </si>
  <si>
    <t>°</t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</si>
  <si>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０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</si>
  <si>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 xml:space="preserve"> </t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</si>
  <si>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ｄ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</si>
  <si>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 xml:space="preserve"> </t>
    <phoneticPr fontId="7"/>
  </si>
  <si>
    <t>厚さ：t が</t>
    <rPh sb="0" eb="1">
      <t>アツ</t>
    </rPh>
    <phoneticPr fontId="2"/>
  </si>
  <si>
    <t>mm</t>
    <phoneticPr fontId="7"/>
  </si>
  <si>
    <t>ｒ＝</t>
    <phoneticPr fontId="7"/>
  </si>
  <si>
    <t>理論 ｔ＝</t>
    <rPh sb="0" eb="2">
      <t>リロン</t>
    </rPh>
    <phoneticPr fontId="7"/>
  </si>
  <si>
    <t>ｔ'＝</t>
    <phoneticPr fontId="7"/>
  </si>
  <si>
    <t>ｐ＝</t>
    <phoneticPr fontId="7"/>
  </si>
  <si>
    <t>mm</t>
    <phoneticPr fontId="7"/>
  </si>
  <si>
    <t>ｔ/ｒ＝</t>
    <phoneticPr fontId="7"/>
  </si>
  <si>
    <t>ｎ＝</t>
    <phoneticPr fontId="7"/>
  </si>
  <si>
    <r>
      <t>t</t>
    </r>
    <r>
      <rPr>
        <sz val="6"/>
        <rFont val="ＭＳ Ｐゴシック"/>
        <family val="3"/>
        <charset val="128"/>
      </rPr>
      <t>0</t>
    </r>
    <r>
      <rPr>
        <sz val="11"/>
        <color theme="1"/>
        <rFont val="ＭＳ Ｐゴシック"/>
        <family val="2"/>
        <charset val="128"/>
        <scheme val="minor"/>
      </rPr>
      <t>-r＝</t>
    </r>
    <phoneticPr fontId="7"/>
  </si>
  <si>
    <t xml:space="preserve"> </t>
    <phoneticPr fontId="7"/>
  </si>
  <si>
    <t>ｄ＝</t>
    <phoneticPr fontId="7"/>
  </si>
  <si>
    <t>t/n＝</t>
    <phoneticPr fontId="7"/>
  </si>
  <si>
    <r>
      <t>mm　</t>
    </r>
    <r>
      <rPr>
        <sz val="11"/>
        <color indexed="10"/>
        <rFont val="ＭＳ Ｐゴシック"/>
        <family val="3"/>
        <charset val="128"/>
      </rPr>
      <t>◎</t>
    </r>
    <phoneticPr fontId="7"/>
  </si>
  <si>
    <t>　</t>
    <phoneticPr fontId="2"/>
  </si>
  <si>
    <t>ｒ＝</t>
    <phoneticPr fontId="2"/>
  </si>
  <si>
    <t>mm</t>
    <phoneticPr fontId="2"/>
  </si>
  <si>
    <t>　</t>
    <phoneticPr fontId="7"/>
  </si>
  <si>
    <t>No.</t>
    <phoneticPr fontId="2"/>
  </si>
  <si>
    <t>ｐ＝</t>
    <phoneticPr fontId="2"/>
  </si>
  <si>
    <t>mm</t>
    <phoneticPr fontId="2"/>
  </si>
  <si>
    <t>　</t>
    <phoneticPr fontId="2"/>
  </si>
  <si>
    <t>数値を入力する</t>
    <rPh sb="0" eb="2">
      <t>スウチ</t>
    </rPh>
    <rPh sb="3" eb="5">
      <t>ニュウリョク</t>
    </rPh>
    <phoneticPr fontId="2"/>
  </si>
  <si>
    <t>　</t>
    <phoneticPr fontId="2"/>
  </si>
  <si>
    <t>計算結果が表示される</t>
    <rPh sb="0" eb="2">
      <t>ケイサン</t>
    </rPh>
    <rPh sb="2" eb="4">
      <t>ケッカ</t>
    </rPh>
    <rPh sb="5" eb="7">
      <t>ヒョウジ</t>
    </rPh>
    <phoneticPr fontId="2"/>
  </si>
  <si>
    <t>　</t>
    <phoneticPr fontId="2"/>
  </si>
  <si>
    <t>自動的に転記される</t>
    <rPh sb="0" eb="3">
      <t>ジドウテキ</t>
    </rPh>
    <rPh sb="4" eb="6">
      <t>テンキ</t>
    </rPh>
    <phoneticPr fontId="2"/>
  </si>
  <si>
    <t>材料</t>
    <rPh sb="0" eb="2">
      <t>ザイリョウ</t>
    </rPh>
    <phoneticPr fontId="2"/>
  </si>
  <si>
    <t>まとめ</t>
    <phoneticPr fontId="2"/>
  </si>
  <si>
    <t>mm</t>
    <phoneticPr fontId="2"/>
  </si>
  <si>
    <t>°</t>
    <phoneticPr fontId="2"/>
  </si>
  <si>
    <t>ｔ＝</t>
    <phoneticPr fontId="2"/>
  </si>
  <si>
    <t>視角＝</t>
    <rPh sb="0" eb="2">
      <t>シカク</t>
    </rPh>
    <phoneticPr fontId="2"/>
  </si>
  <si>
    <t>ｒ＝</t>
    <phoneticPr fontId="2"/>
  </si>
  <si>
    <t>mm  ★</t>
    <phoneticPr fontId="7"/>
  </si>
  <si>
    <t>★</t>
    <phoneticPr fontId="2"/>
  </si>
  <si>
    <t>ｒ＞ｐ／２となるべき</t>
    <phoneticPr fontId="7"/>
  </si>
  <si>
    <t xml:space="preserve"> </t>
    <phoneticPr fontId="2"/>
  </si>
  <si>
    <t>Ⅲ．</t>
    <phoneticPr fontId="2"/>
  </si>
  <si>
    <t>Ⅳ．</t>
    <phoneticPr fontId="2"/>
  </si>
  <si>
    <t>Ⅴ．</t>
    <phoneticPr fontId="2"/>
  </si>
  <si>
    <t>入　力</t>
    <rPh sb="0" eb="1">
      <t>イ</t>
    </rPh>
    <rPh sb="2" eb="3">
      <t>チカラ</t>
    </rPh>
    <phoneticPr fontId="2"/>
  </si>
  <si>
    <t>結　果</t>
    <rPh sb="0" eb="1">
      <t>ケッ</t>
    </rPh>
    <rPh sb="2" eb="3">
      <t>ハテ</t>
    </rPh>
    <phoneticPr fontId="2"/>
  </si>
  <si>
    <t xml:space="preserve"> </t>
    <phoneticPr fontId="2"/>
  </si>
  <si>
    <t>　Ｌ方式３Ｄディスプレイ</t>
    <rPh sb="2" eb="4">
      <t>ホウシキ</t>
    </rPh>
    <phoneticPr fontId="2"/>
  </si>
  <si>
    <t>　</t>
    <phoneticPr fontId="2"/>
  </si>
  <si>
    <t xml:space="preserve"> </t>
    <phoneticPr fontId="2"/>
  </si>
  <si>
    <t>ｒ＝</t>
    <phoneticPr fontId="7"/>
  </si>
  <si>
    <t>mm</t>
    <phoneticPr fontId="7"/>
  </si>
  <si>
    <t>ｔ＝</t>
    <phoneticPr fontId="7"/>
  </si>
  <si>
    <t>ｐ＝</t>
    <phoneticPr fontId="7"/>
  </si>
  <si>
    <t>ｔ/ｒ＝</t>
    <phoneticPr fontId="7"/>
  </si>
  <si>
    <t>ｎ＝</t>
    <phoneticPr fontId="7"/>
  </si>
  <si>
    <t>t-r＝</t>
    <phoneticPr fontId="7"/>
  </si>
  <si>
    <t xml:space="preserve"> </t>
    <phoneticPr fontId="7"/>
  </si>
  <si>
    <t>ｄ＝</t>
    <phoneticPr fontId="7"/>
  </si>
  <si>
    <t>材料</t>
    <rPh sb="0" eb="2">
      <t>ザイリョウ</t>
    </rPh>
    <phoneticPr fontId="7"/>
  </si>
  <si>
    <t>t/n＝</t>
    <phoneticPr fontId="7"/>
  </si>
  <si>
    <r>
      <t>mm</t>
    </r>
    <r>
      <rPr>
        <sz val="11"/>
        <color indexed="10"/>
        <rFont val="ＭＳ Ｐゴシック"/>
        <family val="3"/>
        <charset val="128"/>
      </rPr>
      <t>　◎</t>
    </r>
    <phoneticPr fontId="7"/>
  </si>
  <si>
    <r>
      <t>　　　</t>
    </r>
    <r>
      <rPr>
        <b/>
        <sz val="11"/>
        <color indexed="10"/>
        <rFont val="ＭＳ Ｐゴシック"/>
        <family val="3"/>
        <charset val="128"/>
      </rPr>
      <t xml:space="preserve"> </t>
    </r>
    <r>
      <rPr>
        <b/>
        <sz val="14"/>
        <color indexed="10"/>
        <rFont val="ＭＳ Ｐゴシック"/>
        <family val="3"/>
        <charset val="128"/>
      </rPr>
      <t>大越式</t>
    </r>
    <rPh sb="4" eb="6">
      <t>オオゴシ</t>
    </rPh>
    <rPh sb="6" eb="7">
      <t>シキ</t>
    </rPh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</si>
  <si>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ａ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</si>
  <si>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>°</t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</si>
  <si>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０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</si>
  <si>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 xml:space="preserve"> </t>
    <phoneticPr fontId="7"/>
  </si>
  <si>
    <r>
      <t>２φ</t>
    </r>
    <r>
      <rPr>
        <vertAlign val="subscript"/>
        <sz val="11"/>
        <rFont val="ＭＳ Ｐゴシック"/>
        <family val="3"/>
        <charset val="128"/>
      </rPr>
      <t>ｄ</t>
    </r>
    <r>
      <rPr>
        <sz val="11"/>
        <color theme="1"/>
        <rFont val="ＭＳ Ｐゴシック"/>
        <family val="2"/>
        <charset val="128"/>
        <scheme val="minor"/>
      </rPr>
      <t>＝</t>
    </r>
    <phoneticPr fontId="7"/>
  </si>
  <si>
    <t>決定</t>
    <rPh sb="0" eb="2">
      <t>ケッテイ</t>
    </rPh>
    <phoneticPr fontId="2"/>
  </si>
  <si>
    <t xml:space="preserve"> </t>
    <phoneticPr fontId="2"/>
  </si>
  <si>
    <t>&lt;大越式&gt;</t>
    <rPh sb="1" eb="3">
      <t>オオゴシ</t>
    </rPh>
    <rPh sb="3" eb="4">
      <t>シキ</t>
    </rPh>
    <phoneticPr fontId="2"/>
  </si>
  <si>
    <t xml:space="preserve"> カタログ値</t>
    <rPh sb="5" eb="6">
      <t>チ</t>
    </rPh>
    <phoneticPr fontId="2"/>
  </si>
  <si>
    <t>PMMA</t>
    <phoneticPr fontId="2"/>
  </si>
  <si>
    <t>開口角</t>
    <rPh sb="0" eb="1">
      <t>カイ</t>
    </rPh>
    <rPh sb="1" eb="2">
      <t>クチ</t>
    </rPh>
    <rPh sb="2" eb="3">
      <t>カク</t>
    </rPh>
    <phoneticPr fontId="7"/>
  </si>
  <si>
    <r>
      <t>一般的に、　</t>
    </r>
    <r>
      <rPr>
        <sz val="11"/>
        <rFont val="ＭＳ Ｐゴシック"/>
        <family val="3"/>
        <charset val="128"/>
        <scheme val="minor"/>
      </rPr>
      <t>製品の厚さ＜計算結果の厚さ</t>
    </r>
    <r>
      <rPr>
        <sz val="11"/>
        <color rgb="FFC00000"/>
        <rFont val="ＭＳ Ｐゴシック"/>
        <family val="3"/>
        <charset val="128"/>
        <scheme val="minor"/>
      </rPr>
      <t>　 で有ることから、 ｒ　を推定する</t>
    </r>
    <rPh sb="0" eb="3">
      <t>イッパンテキ</t>
    </rPh>
    <rPh sb="6" eb="8">
      <t>セイヒン</t>
    </rPh>
    <rPh sb="9" eb="10">
      <t>アツ</t>
    </rPh>
    <rPh sb="12" eb="14">
      <t>ケイサン</t>
    </rPh>
    <rPh sb="14" eb="16">
      <t>ケッカ</t>
    </rPh>
    <rPh sb="17" eb="18">
      <t>アツ</t>
    </rPh>
    <rPh sb="22" eb="23">
      <t>ア</t>
    </rPh>
    <rPh sb="33" eb="35">
      <t>スイテイ</t>
    </rPh>
    <phoneticPr fontId="2"/>
  </si>
  <si>
    <t>製品 t＝</t>
    <rPh sb="0" eb="2">
      <t>セイヒン</t>
    </rPh>
    <phoneticPr fontId="7"/>
  </si>
  <si>
    <t xml:space="preserve">  Ⅳの値とⅤの値のどちらかに決定する、と良い。</t>
    <rPh sb="4" eb="5">
      <t>アタイ</t>
    </rPh>
    <rPh sb="8" eb="9">
      <t>アタイ</t>
    </rPh>
    <rPh sb="15" eb="17">
      <t>ケッテイ</t>
    </rPh>
    <rPh sb="21" eb="22">
      <t>ヨ</t>
    </rPh>
    <phoneticPr fontId="2"/>
  </si>
  <si>
    <t>決定値</t>
    <rPh sb="0" eb="2">
      <t>ケッテイ</t>
    </rPh>
    <rPh sb="2" eb="3">
      <t>チ</t>
    </rPh>
    <phoneticPr fontId="2"/>
  </si>
  <si>
    <r>
      <t xml:space="preserve"> 上記において、</t>
    </r>
    <r>
      <rPr>
        <sz val="11"/>
        <color rgb="FFFF0000"/>
        <rFont val="ＭＳ Ｐゴシック"/>
        <family val="3"/>
        <charset val="128"/>
        <scheme val="minor"/>
      </rPr>
      <t>ほぼⅠ＝Ⅱ</t>
    </r>
    <r>
      <rPr>
        <sz val="11"/>
        <color theme="1"/>
        <rFont val="ＭＳ Ｐゴシック"/>
        <family val="2"/>
        <charset val="128"/>
        <scheme val="minor"/>
      </rPr>
      <t>　の場合は、</t>
    </r>
    <r>
      <rPr>
        <sz val="11"/>
        <color rgb="FFFF0000"/>
        <rFont val="ＭＳ Ｐゴシック"/>
        <family val="3"/>
        <charset val="128"/>
        <scheme val="minor"/>
      </rPr>
      <t>製品の厚さ＝最適厚さ　</t>
    </r>
    <r>
      <rPr>
        <sz val="11"/>
        <color theme="1"/>
        <rFont val="ＭＳ Ｐゴシック"/>
        <family val="3"/>
        <charset val="128"/>
        <scheme val="minor"/>
      </rPr>
      <t>となるが　</t>
    </r>
    <rPh sb="1" eb="3">
      <t>ジョウキ</t>
    </rPh>
    <rPh sb="15" eb="17">
      <t>バアイ</t>
    </rPh>
    <phoneticPr fontId="2"/>
  </si>
  <si>
    <r>
      <t xml:space="preserve"> mm となる様な　</t>
    </r>
    <r>
      <rPr>
        <b/>
        <sz val="11"/>
        <color rgb="FFC00000"/>
        <rFont val="ＭＳ Ｐゴシック"/>
        <family val="3"/>
        <charset val="128"/>
        <scheme val="minor"/>
      </rPr>
      <t>ｒ</t>
    </r>
    <r>
      <rPr>
        <sz val="11"/>
        <color rgb="FFC00000"/>
        <rFont val="ＭＳ Ｐゴシック"/>
        <family val="3"/>
        <charset val="128"/>
        <scheme val="minor"/>
      </rPr>
      <t>　を求める</t>
    </r>
    <rPh sb="7" eb="8">
      <t>ヨウ</t>
    </rPh>
    <rPh sb="13" eb="14">
      <t>モト</t>
    </rPh>
    <phoneticPr fontId="2"/>
  </si>
  <si>
    <r>
      <t xml:space="preserve"> カタログ数値の視角から </t>
    </r>
    <r>
      <rPr>
        <b/>
        <sz val="11"/>
        <color rgb="FFC00000"/>
        <rFont val="ＭＳ Ｐゴシック"/>
        <family val="3"/>
        <charset val="128"/>
        <scheme val="minor"/>
      </rPr>
      <t xml:space="preserve"> r</t>
    </r>
    <r>
      <rPr>
        <sz val="11"/>
        <color rgb="FFC00000"/>
        <rFont val="ＭＳ Ｐゴシック"/>
        <family val="3"/>
        <charset val="128"/>
        <scheme val="minor"/>
      </rPr>
      <t xml:space="preserve">   を計算する</t>
    </r>
    <rPh sb="5" eb="7">
      <t>スウチ</t>
    </rPh>
    <rPh sb="8" eb="10">
      <t>シカク</t>
    </rPh>
    <rPh sb="19" eb="21">
      <t>ケイサン</t>
    </rPh>
    <phoneticPr fontId="2"/>
  </si>
  <si>
    <r>
      <t>計算は &lt;</t>
    </r>
    <r>
      <rPr>
        <b/>
        <sz val="11"/>
        <color rgb="FFFF0000"/>
        <rFont val="ＭＳ Ｐゴシック"/>
        <family val="3"/>
        <charset val="128"/>
        <scheme val="minor"/>
      </rPr>
      <t>大越式</t>
    </r>
    <r>
      <rPr>
        <sz val="11"/>
        <color rgb="FFFF0000"/>
        <rFont val="ＭＳ Ｐゴシック"/>
        <family val="2"/>
        <charset val="128"/>
        <scheme val="minor"/>
      </rPr>
      <t>&gt; を使用する</t>
    </r>
    <rPh sb="0" eb="2">
      <t>ケイサン</t>
    </rPh>
    <rPh sb="5" eb="7">
      <t>オオゴシ</t>
    </rPh>
    <rPh sb="7" eb="8">
      <t>シキ</t>
    </rPh>
    <rPh sb="11" eb="13">
      <t>シヨウ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</si>
  <si>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実際は、Ⅰ≠Ⅱ となり、</t>
    </r>
    <r>
      <rPr>
        <sz val="11"/>
        <color rgb="FFFF0000"/>
        <rFont val="ＭＳ Ｐゴシック"/>
        <family val="3"/>
        <charset val="128"/>
        <scheme val="minor"/>
      </rPr>
      <t xml:space="preserve">下記 Ⅳ </t>
    </r>
    <r>
      <rPr>
        <sz val="11"/>
        <color theme="1"/>
        <rFont val="ＭＳ Ｐゴシック"/>
        <family val="3"/>
        <charset val="128"/>
        <scheme val="minor"/>
      </rPr>
      <t>となっている。</t>
    </r>
    <phoneticPr fontId="2"/>
  </si>
  <si>
    <r>
      <rPr>
        <sz val="11"/>
        <color rgb="FFFF0000"/>
        <rFont val="ＭＳ Ｐゴシック"/>
        <family val="3"/>
        <charset val="128"/>
        <scheme val="minor"/>
      </rPr>
      <t>レンチキュラー形状を顕微鏡で実測している場合</t>
    </r>
    <r>
      <rPr>
        <sz val="11"/>
        <color theme="1"/>
        <rFont val="ＭＳ Ｐゴシック"/>
        <family val="2"/>
        <charset val="128"/>
        <scheme val="minor"/>
      </rPr>
      <t>、そのデータを優先したい。</t>
    </r>
    <rPh sb="7" eb="9">
      <t>ケイジョウ</t>
    </rPh>
    <rPh sb="10" eb="13">
      <t>ケンビキョウ</t>
    </rPh>
    <rPh sb="14" eb="16">
      <t>ジッソク</t>
    </rPh>
    <rPh sb="20" eb="22">
      <t>バアイ</t>
    </rPh>
    <rPh sb="29" eb="31">
      <t>ユウセン</t>
    </rPh>
    <phoneticPr fontId="2"/>
  </si>
  <si>
    <t>　　そこで、上記Ⅳで計算することが、実用的である、と判断される。</t>
    <rPh sb="6" eb="8">
      <t>ジョウキ</t>
    </rPh>
    <rPh sb="10" eb="12">
      <t>ケイサン</t>
    </rPh>
    <rPh sb="18" eb="21">
      <t>ジツヨウテキ</t>
    </rPh>
    <rPh sb="26" eb="28">
      <t>ハンダン</t>
    </rPh>
    <phoneticPr fontId="2"/>
  </si>
  <si>
    <t>Ⅵ．</t>
    <phoneticPr fontId="2"/>
  </si>
  <si>
    <r>
      <t xml:space="preserve"> レンチキュラー形状の測定</t>
    </r>
    <r>
      <rPr>
        <sz val="11"/>
        <rFont val="ＭＳ Ｐゴシック"/>
        <family val="3"/>
        <charset val="128"/>
        <scheme val="minor"/>
      </rPr>
      <t>（別紙）</t>
    </r>
    <r>
      <rPr>
        <sz val="11"/>
        <color rgb="FFFF0000"/>
        <rFont val="ＭＳ Ｐゴシック"/>
        <family val="3"/>
        <charset val="128"/>
        <scheme val="minor"/>
      </rPr>
      <t>データから　ｒ　を求める。</t>
    </r>
    <rPh sb="8" eb="10">
      <t>ケイジョウ</t>
    </rPh>
    <rPh sb="11" eb="13">
      <t>ソクテイ</t>
    </rPh>
    <rPh sb="14" eb="16">
      <t>ベッシ</t>
    </rPh>
    <rPh sb="26" eb="27">
      <t>モト</t>
    </rPh>
    <phoneticPr fontId="2"/>
  </si>
  <si>
    <r>
      <t xml:space="preserve"> さらに、</t>
    </r>
    <r>
      <rPr>
        <sz val="11"/>
        <color rgb="FFFF0000"/>
        <rFont val="ＭＳ Ｐゴシック"/>
        <family val="3"/>
        <charset val="128"/>
        <scheme val="minor"/>
      </rPr>
      <t>球面収差</t>
    </r>
    <r>
      <rPr>
        <sz val="11"/>
        <color theme="1"/>
        <rFont val="ＭＳ Ｐゴシック"/>
        <family val="2"/>
        <charset val="128"/>
        <scheme val="minor"/>
      </rPr>
      <t xml:space="preserve">  を考慮する</t>
    </r>
    <rPh sb="5" eb="7">
      <t>キュウメン</t>
    </rPh>
    <rPh sb="7" eb="9">
      <t>シュウサ</t>
    </rPh>
    <rPh sb="12" eb="14">
      <t>コウリョ</t>
    </rPh>
    <phoneticPr fontId="2"/>
  </si>
  <si>
    <t>　　過去のデータでは、求める ｒ が製品厚さの110％となるような値が多い、</t>
    <rPh sb="2" eb="4">
      <t>カコ</t>
    </rPh>
    <rPh sb="35" eb="36">
      <t>オオ</t>
    </rPh>
    <phoneticPr fontId="2"/>
  </si>
  <si>
    <t xml:space="preserve">    ことが分かっている。</t>
    <phoneticPr fontId="2"/>
  </si>
  <si>
    <r>
      <t>　　上記 Ⅳ で計算された条件で、</t>
    </r>
    <r>
      <rPr>
        <sz val="11"/>
        <color rgb="FFFF0000"/>
        <rFont val="ＭＳ Ｐゴシック"/>
        <family val="3"/>
        <charset val="128"/>
        <scheme val="minor"/>
      </rPr>
      <t>画質の劣化のないきれいな立体画像</t>
    </r>
    <r>
      <rPr>
        <sz val="11"/>
        <color theme="1"/>
        <rFont val="ＭＳ Ｐゴシック"/>
        <family val="2"/>
        <charset val="128"/>
        <scheme val="minor"/>
      </rPr>
      <t>を</t>
    </r>
    <rPh sb="17" eb="19">
      <t>ガシツ</t>
    </rPh>
    <rPh sb="20" eb="22">
      <t>レッカ</t>
    </rPh>
    <rPh sb="29" eb="33">
      <t>リッタイガゾウ</t>
    </rPh>
    <phoneticPr fontId="2"/>
  </si>
  <si>
    <t>カタログには曲率半径 ： r  はない。</t>
    <rPh sb="6" eb="8">
      <t>キョクリツ</t>
    </rPh>
    <rPh sb="8" eb="10">
      <t>ハンケイ</t>
    </rPh>
    <phoneticPr fontId="2"/>
  </si>
  <si>
    <t>Ⅶ．</t>
    <phoneticPr fontId="2"/>
  </si>
  <si>
    <r>
      <t xml:space="preserve"> さらにさらに、</t>
    </r>
    <r>
      <rPr>
        <sz val="11"/>
        <color rgb="FFFF0000"/>
        <rFont val="ＭＳ Ｐゴシック"/>
        <family val="3"/>
        <charset val="128"/>
        <scheme val="minor"/>
      </rPr>
      <t>楕円形による集光特性</t>
    </r>
    <r>
      <rPr>
        <sz val="11"/>
        <color theme="1"/>
        <rFont val="ＭＳ Ｐゴシック"/>
        <family val="2"/>
        <charset val="128"/>
        <scheme val="minor"/>
      </rPr>
      <t>を考慮する</t>
    </r>
    <rPh sb="8" eb="11">
      <t>ダエンケイ</t>
    </rPh>
    <rPh sb="14" eb="18">
      <t>シュウコウトクセイ</t>
    </rPh>
    <rPh sb="19" eb="21">
      <t>コウリョ</t>
    </rPh>
    <phoneticPr fontId="2"/>
  </si>
  <si>
    <t>観察者が正面以外の左右の周辺から観ている場合、</t>
    <rPh sb="0" eb="3">
      <t>カンサツシャ</t>
    </rPh>
    <rPh sb="4" eb="8">
      <t>ショウメンイガイ</t>
    </rPh>
    <rPh sb="9" eb="11">
      <t>サユウ</t>
    </rPh>
    <rPh sb="12" eb="14">
      <t>シュウヘン</t>
    </rPh>
    <rPh sb="16" eb="17">
      <t>ミ</t>
    </rPh>
    <rPh sb="20" eb="22">
      <t>バアイ</t>
    </rPh>
    <phoneticPr fontId="2"/>
  </si>
  <si>
    <t>　　観察者が正面以外の上下の周辺から観ている場合、</t>
    <rPh sb="2" eb="5">
      <t>カンサツシャ</t>
    </rPh>
    <rPh sb="6" eb="10">
      <t>ショウメンイガイ</t>
    </rPh>
    <rPh sb="11" eb="13">
      <t>ジョウゲ</t>
    </rPh>
    <rPh sb="14" eb="16">
      <t>シュウヘン</t>
    </rPh>
    <rPh sb="18" eb="19">
      <t>ミ</t>
    </rPh>
    <rPh sb="22" eb="24">
      <t>バアイ</t>
    </rPh>
    <phoneticPr fontId="2"/>
  </si>
  <si>
    <t>　　観ることができる。</t>
    <rPh sb="2" eb="3">
      <t>ミ</t>
    </rPh>
    <phoneticPr fontId="2"/>
  </si>
  <si>
    <t xml:space="preserve">    観ることができる。</t>
    <rPh sb="4" eb="5">
      <t>ミ</t>
    </rPh>
    <phoneticPr fontId="2"/>
  </si>
  <si>
    <r>
      <t>　　日常、立体視している環境では、</t>
    </r>
    <r>
      <rPr>
        <sz val="11"/>
        <color rgb="FFFF0000"/>
        <rFont val="ＭＳ Ｐゴシック"/>
        <family val="3"/>
        <charset val="128"/>
        <scheme val="minor"/>
      </rPr>
      <t>画質の劣化のないきれいな立体画像</t>
    </r>
    <r>
      <rPr>
        <sz val="11"/>
        <color theme="1"/>
        <rFont val="ＭＳ Ｐゴシック"/>
        <family val="2"/>
        <charset val="128"/>
        <scheme val="minor"/>
      </rPr>
      <t>を</t>
    </r>
    <rPh sb="2" eb="4">
      <t>ニチジョウ</t>
    </rPh>
    <rPh sb="5" eb="8">
      <t>リッタイシ</t>
    </rPh>
    <rPh sb="12" eb="14">
      <t>カンキョウ</t>
    </rPh>
    <rPh sb="17" eb="19">
      <t>ガシツ</t>
    </rPh>
    <rPh sb="20" eb="22">
      <t>レッカ</t>
    </rPh>
    <rPh sb="29" eb="33">
      <t>リッタイガゾウ</t>
    </rPh>
    <phoneticPr fontId="2"/>
  </si>
  <si>
    <t>　　球面収差による画質の劣化が考えられる。</t>
    <phoneticPr fontId="2"/>
  </si>
  <si>
    <t>　　レンチキュラー形状は、円形でなく、楕円形となり、　</t>
    <rPh sb="9" eb="11">
      <t>ケイジョウ</t>
    </rPh>
    <rPh sb="13" eb="15">
      <t>エンケイ</t>
    </rPh>
    <rPh sb="19" eb="22">
      <t>ダエンケイ</t>
    </rPh>
    <phoneticPr fontId="2"/>
  </si>
  <si>
    <t>　　楕円形の集光特性が問題となる。</t>
    <phoneticPr fontId="2"/>
  </si>
  <si>
    <t>EXDEL「Ｌ板の最適厚さ」</t>
    <rPh sb="7" eb="8">
      <t>バン</t>
    </rPh>
    <rPh sb="9" eb="12">
      <t>サイテキアツ</t>
    </rPh>
    <phoneticPr fontId="2"/>
  </si>
  <si>
    <r>
      <t xml:space="preserve">　このとき、下記の </t>
    </r>
    <r>
      <rPr>
        <sz val="11"/>
        <color rgb="FFFF0000"/>
        <rFont val="ＭＳ Ｐゴシック"/>
        <family val="3"/>
        <charset val="128"/>
        <scheme val="minor"/>
      </rPr>
      <t>EXCEL「Ｌ板の最適厚さ」</t>
    </r>
    <r>
      <rPr>
        <sz val="11"/>
        <color theme="1"/>
        <rFont val="ＭＳ Ｐゴシック"/>
        <family val="2"/>
        <charset val="128"/>
        <scheme val="minor"/>
      </rPr>
      <t>で確認すると良い。</t>
    </r>
    <rPh sb="6" eb="8">
      <t>カキ</t>
    </rPh>
    <rPh sb="16" eb="18">
      <t>エルバン</t>
    </rPh>
    <rPh sb="19" eb="22">
      <t>サイテキアツ</t>
    </rPh>
    <rPh sb="25" eb="27">
      <t>カクニン</t>
    </rPh>
    <rPh sb="30" eb="31">
      <t>ヨ</t>
    </rPh>
    <phoneticPr fontId="2"/>
  </si>
  <si>
    <r>
      <t>この時、</t>
    </r>
    <r>
      <rPr>
        <sz val="11"/>
        <color rgb="FFFF0000"/>
        <rFont val="ＭＳ Ｐゴシック"/>
        <family val="3"/>
        <charset val="128"/>
        <scheme val="minor"/>
      </rPr>
      <t xml:space="preserve"> t ＝カタログ値</t>
    </r>
    <r>
      <rPr>
        <sz val="11"/>
        <color theme="1"/>
        <rFont val="ＭＳ Ｐゴシック"/>
        <family val="2"/>
        <charset val="128"/>
        <scheme val="minor"/>
      </rPr>
      <t>　が転記される。</t>
    </r>
    <rPh sb="2" eb="3">
      <t>トキ</t>
    </rPh>
    <rPh sb="12" eb="13">
      <t>チ</t>
    </rPh>
    <rPh sb="15" eb="17">
      <t>テンキ</t>
    </rPh>
    <phoneticPr fontId="2"/>
  </si>
  <si>
    <t>転　記</t>
    <rPh sb="0" eb="1">
      <t>テン</t>
    </rPh>
    <rPh sb="2" eb="3">
      <t>キ</t>
    </rPh>
    <phoneticPr fontId="2"/>
  </si>
  <si>
    <t>&lt;大越式&gt;</t>
    <rPh sb="1" eb="4">
      <t>オオゴシシキ</t>
    </rPh>
    <phoneticPr fontId="2"/>
  </si>
  <si>
    <t>Ｌ板・製品名：</t>
    <rPh sb="1" eb="2">
      <t>バン</t>
    </rPh>
    <rPh sb="3" eb="6">
      <t>セイヒンメイ</t>
    </rPh>
    <phoneticPr fontId="2"/>
  </si>
  <si>
    <r>
      <t xml:space="preserve">ここでは、求める ｒ が製品厚さの </t>
    </r>
    <r>
      <rPr>
        <b/>
        <sz val="11"/>
        <color rgb="FFFF0000"/>
        <rFont val="ＭＳ Ｐゴシック"/>
        <family val="3"/>
        <charset val="128"/>
        <scheme val="minor"/>
      </rPr>
      <t xml:space="preserve">110％ </t>
    </r>
    <r>
      <rPr>
        <sz val="11"/>
        <color theme="1"/>
        <rFont val="ＭＳ Ｐゴシック"/>
        <family val="2"/>
        <charset val="128"/>
        <scheme val="minor"/>
      </rPr>
      <t>となるような値を計算する</t>
    </r>
    <phoneticPr fontId="2"/>
  </si>
  <si>
    <t xml:space="preserve">  逆使用　tF＝t/n＝</t>
  </si>
  <si>
    <t>A社　20 lpi  t=3.81 mm</t>
    <rPh sb="1" eb="2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</si>
</sst>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[$-F800]dddd\,\ mmmm\ dd\,\ yyyy"/>
    <numFmt numFmtId="177" formatCode="0_);[Red]\(0\)"/>
    <numFmt numFmtId="178" formatCode="0.0_);[Red]\(0.0\)"/>
    <numFmt numFmtId="179" formatCode="0.00_);[Red]\(0.00\)"/>
    <numFmt numFmtId="180" formatCode="0.000_);[Red]\(0.000\)"/>
    <numFmt numFmtId="181" formatCode="0.0000_);[Red]\(0.0000\)"/>
    <numFmt numFmtId="182" formatCode="0.00_ "/>
    <numFmt numFmtId="183" formatCode="0.0000_ "/>
    <numFmt numFmtId="184" formatCode="0.0_ "/>
    <numFmt numFmtId="185" formatCode="0.000_ 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sz val="11"/>
      <color theme="9" tint="-0.24997711111789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  <font>
      <sz val="11"/>
      <color rgb="FFC00000"/>
      <name val="ＭＳ Ｐゴシック"/>
      <family val="2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1"/>
      <color indexed="2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  <font>
      <b/>
      <sz val="14"/>
      <color rgb="FFFF0000"/>
      <name val="ＭＳ Ｐ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177" fontId="0" fillId="0" borderId="0" xfId="0" applyNumberFormat="1">
      <alignment vertical="center"/>
    </xf>
    <xf numFmtId="178" fontId="0" fillId="2" borderId="1" xfId="0" applyNumberFormat="1" applyFill="1" applyBorder="1">
      <alignment vertical="center"/>
    </xf>
    <xf numFmtId="179" fontId="0" fillId="2" borderId="1" xfId="0" applyNumberFormat="1" applyFill="1" applyBorder="1">
      <alignment vertical="center"/>
    </xf>
    <xf numFmtId="181" fontId="0" fillId="2" borderId="1" xfId="0" applyNumberFormat="1" applyFill="1" applyBorder="1">
      <alignment vertical="center"/>
    </xf>
    <xf numFmtId="179" fontId="0" fillId="4" borderId="1" xfId="0" applyNumberFormat="1" applyFill="1" applyBorder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left"/>
    </xf>
    <xf numFmtId="184" fontId="0" fillId="5" borderId="1" xfId="0" applyNumberFormat="1" applyFill="1" applyBorder="1" applyAlignment="1"/>
    <xf numFmtId="0" fontId="0" fillId="0" borderId="0" xfId="0" applyBorder="1">
      <alignment vertical="center"/>
    </xf>
    <xf numFmtId="0" fontId="0" fillId="0" borderId="0" xfId="0" applyBorder="1" applyAlignment="1">
      <alignment horizontal="left"/>
    </xf>
    <xf numFmtId="182" fontId="0" fillId="6" borderId="1" xfId="0" applyNumberFormat="1" applyFill="1" applyBorder="1" applyAlignment="1"/>
    <xf numFmtId="183" fontId="0" fillId="6" borderId="1" xfId="0" applyNumberFormat="1" applyFill="1" applyBorder="1" applyAlignment="1"/>
    <xf numFmtId="179" fontId="0" fillId="3" borderId="1" xfId="0" applyNumberFormat="1" applyFill="1" applyBorder="1" applyAlignment="1"/>
    <xf numFmtId="179" fontId="0" fillId="8" borderId="1" xfId="0" applyNumberFormat="1" applyFill="1" applyBorder="1" applyAlignment="1"/>
    <xf numFmtId="180" fontId="0" fillId="8" borderId="1" xfId="0" applyNumberFormat="1" applyFill="1" applyBorder="1" applyAlignment="1"/>
    <xf numFmtId="184" fontId="0" fillId="9" borderId="1" xfId="0" applyNumberFormat="1" applyFill="1" applyBorder="1" applyAlignment="1"/>
    <xf numFmtId="0" fontId="0" fillId="0" borderId="0" xfId="0" applyFill="1" applyBorder="1" applyAlignment="1">
      <alignment horizontal="right"/>
    </xf>
    <xf numFmtId="179" fontId="0" fillId="0" borderId="0" xfId="0" applyNumberFormat="1" applyBorder="1" applyAlignment="1"/>
    <xf numFmtId="0" fontId="11" fillId="0" borderId="0" xfId="0" applyFont="1" applyBorder="1" applyAlignment="1">
      <alignment horizontal="right"/>
    </xf>
    <xf numFmtId="179" fontId="0" fillId="4" borderId="1" xfId="0" applyNumberFormat="1" applyFont="1" applyFill="1" applyBorder="1" applyAlignment="1"/>
    <xf numFmtId="182" fontId="0" fillId="0" borderId="0" xfId="0" applyNumberFormat="1" applyFill="1" applyBorder="1" applyAlignment="1"/>
    <xf numFmtId="0" fontId="0" fillId="0" borderId="0" xfId="0" applyBorder="1" applyAlignment="1">
      <alignment horizontal="right" vertical="center"/>
    </xf>
    <xf numFmtId="179" fontId="0" fillId="6" borderId="1" xfId="0" applyNumberFormat="1" applyFill="1" applyBorder="1" applyAlignment="1"/>
    <xf numFmtId="179" fontId="0" fillId="10" borderId="1" xfId="0" applyNumberFormat="1" applyFill="1" applyBorder="1" applyAlignment="1"/>
    <xf numFmtId="180" fontId="0" fillId="10" borderId="1" xfId="0" applyNumberFormat="1" applyFill="1" applyBorder="1" applyAlignment="1"/>
    <xf numFmtId="184" fontId="0" fillId="10" borderId="1" xfId="0" applyNumberFormat="1" applyFill="1" applyBorder="1" applyAlignment="1"/>
    <xf numFmtId="0" fontId="13" fillId="0" borderId="0" xfId="0" applyFont="1" applyBorder="1" applyAlignment="1"/>
    <xf numFmtId="0" fontId="14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179" fontId="15" fillId="0" borderId="1" xfId="0" applyNumberFormat="1" applyFont="1" applyBorder="1">
      <alignment vertical="center"/>
    </xf>
    <xf numFmtId="0" fontId="15" fillId="0" borderId="0" xfId="0" applyFont="1" applyFill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0" fillId="0" borderId="0" xfId="0" applyFill="1" applyBorder="1">
      <alignment vertical="center"/>
    </xf>
    <xf numFmtId="177" fontId="0" fillId="2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181" fontId="0" fillId="6" borderId="1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0" fontId="0" fillId="12" borderId="1" xfId="0" applyFill="1" applyBorder="1" applyAlignment="1">
      <alignment horizontal="center" vertical="center"/>
    </xf>
    <xf numFmtId="177" fontId="0" fillId="0" borderId="0" xfId="0" applyNumberFormat="1" applyFill="1" applyBorder="1">
      <alignment vertical="center"/>
    </xf>
    <xf numFmtId="182" fontId="0" fillId="0" borderId="1" xfId="0" applyNumberFormat="1" applyFill="1" applyBorder="1" applyAlignment="1"/>
    <xf numFmtId="0" fontId="20" fillId="0" borderId="0" xfId="0" applyFont="1" applyBorder="1" applyAlignment="1"/>
    <xf numFmtId="0" fontId="0" fillId="0" borderId="1" xfId="0" applyBorder="1" applyAlignment="1">
      <alignment horizontal="center"/>
    </xf>
    <xf numFmtId="179" fontId="0" fillId="4" borderId="1" xfId="0" applyNumberFormat="1" applyFill="1" applyBorder="1" applyAlignment="1"/>
    <xf numFmtId="0" fontId="19" fillId="0" borderId="0" xfId="0" applyFont="1" applyAlignment="1">
      <alignment horizontal="right"/>
    </xf>
    <xf numFmtId="183" fontId="0" fillId="0" borderId="1" xfId="0" applyNumberFormat="1" applyFill="1" applyBorder="1" applyAlignment="1"/>
    <xf numFmtId="182" fontId="0" fillId="13" borderId="1" xfId="0" applyNumberFormat="1" applyFill="1" applyBorder="1" applyAlignment="1"/>
    <xf numFmtId="180" fontId="0" fillId="4" borderId="1" xfId="0" applyNumberFormat="1" applyFill="1" applyBorder="1" applyAlignment="1"/>
    <xf numFmtId="0" fontId="9" fillId="0" borderId="3" xfId="0" applyFont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 applyAlignment="1"/>
    <xf numFmtId="0" fontId="0" fillId="0" borderId="5" xfId="0" applyBorder="1" applyAlignment="1"/>
    <xf numFmtId="0" fontId="0" fillId="0" borderId="6" xfId="0" applyFill="1" applyBorder="1" applyAlignment="1"/>
    <xf numFmtId="0" fontId="0" fillId="0" borderId="5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185" fontId="0" fillId="7" borderId="1" xfId="0" applyNumberFormat="1" applyFill="1" applyBorder="1" applyAlignment="1"/>
    <xf numFmtId="185" fontId="0" fillId="2" borderId="1" xfId="0" applyNumberFormat="1" applyFill="1" applyBorder="1" applyAlignment="1"/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178" fontId="0" fillId="6" borderId="0" xfId="0" applyNumberFormat="1" applyFill="1" applyBorder="1">
      <alignment vertical="center"/>
    </xf>
    <xf numFmtId="0" fontId="23" fillId="0" borderId="0" xfId="0" applyFont="1" applyAlignment="1">
      <alignment horizontal="right" vertical="center"/>
    </xf>
    <xf numFmtId="184" fontId="0" fillId="6" borderId="0" xfId="0" applyNumberFormat="1" applyFill="1" applyBorder="1" applyAlignment="1"/>
    <xf numFmtId="179" fontId="25" fillId="0" borderId="0" xfId="0" applyNumberFormat="1" applyFont="1" applyBorder="1">
      <alignment vertical="center"/>
    </xf>
    <xf numFmtId="9" fontId="0" fillId="0" borderId="0" xfId="0" applyNumberFormat="1" applyAlignment="1">
      <alignment horizontal="right" vertical="center"/>
    </xf>
    <xf numFmtId="0" fontId="24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0" fillId="14" borderId="3" xfId="0" applyFill="1" applyBorder="1">
      <alignment vertical="center"/>
    </xf>
    <xf numFmtId="0" fontId="0" fillId="14" borderId="5" xfId="0" applyFill="1" applyBorder="1">
      <alignment vertical="center"/>
    </xf>
    <xf numFmtId="0" fontId="0" fillId="14" borderId="0" xfId="0" applyFill="1" applyBorder="1" applyAlignment="1">
      <alignment horizontal="right" vertical="center"/>
    </xf>
    <xf numFmtId="0" fontId="0" fillId="14" borderId="0" xfId="0" applyFill="1" applyBorder="1">
      <alignment vertical="center"/>
    </xf>
    <xf numFmtId="179" fontId="0" fillId="14" borderId="0" xfId="0" applyNumberFormat="1" applyFill="1" applyBorder="1">
      <alignment vertical="center"/>
    </xf>
    <xf numFmtId="0" fontId="0" fillId="14" borderId="7" xfId="0" applyFill="1" applyBorder="1">
      <alignment vertical="center"/>
    </xf>
    <xf numFmtId="0" fontId="6" fillId="14" borderId="8" xfId="0" applyFont="1" applyFill="1" applyBorder="1">
      <alignment vertical="center"/>
    </xf>
    <xf numFmtId="179" fontId="0" fillId="14" borderId="8" xfId="0" applyNumberFormat="1" applyFill="1" applyBorder="1">
      <alignment vertical="center"/>
    </xf>
    <xf numFmtId="0" fontId="0" fillId="14" borderId="8" xfId="0" applyFill="1" applyBorder="1" applyAlignment="1">
      <alignment horizontal="right" vertical="center"/>
    </xf>
    <xf numFmtId="178" fontId="0" fillId="6" borderId="1" xfId="0" applyNumberFormat="1" applyFill="1" applyBorder="1">
      <alignment vertical="center"/>
    </xf>
    <xf numFmtId="184" fontId="0" fillId="4" borderId="1" xfId="0" applyNumberFormat="1" applyFill="1" applyBorder="1" applyAlignment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right"/>
    </xf>
    <xf numFmtId="0" fontId="0" fillId="14" borderId="0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6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14" borderId="2" xfId="0" applyFill="1" applyBorder="1" applyAlignment="1">
      <alignment horizontal="left" vertical="center"/>
    </xf>
    <xf numFmtId="0" fontId="0" fillId="14" borderId="3" xfId="0" applyFill="1" applyBorder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7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33"/>
      <color rgb="FF66FF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wmf"/><Relationship Id="rId7" Type="http://schemas.openxmlformats.org/officeDocument/2006/relationships/image" Target="../media/image7.e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676275</xdr:colOff>
          <xdr:row>12</xdr:row>
          <xdr:rowOff>133350</xdr:rowOff>
        </xdr:from>
        <xdr:to>
          <xdr:col>7</xdr:col>
          <xdr:colOff>352425</xdr:colOff>
          <xdr:row>18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19</xdr:row>
      <xdr:rowOff>0</xdr:rowOff>
    </xdr:from>
    <xdr:to>
      <xdr:col>5</xdr:col>
      <xdr:colOff>85725</xdr:colOff>
      <xdr:row>33</xdr:row>
      <xdr:rowOff>142875</xdr:rowOff>
    </xdr:to>
    <xdr:pic>
      <xdr:nvPicPr>
        <xdr:cNvPr id="4" name="図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6200775"/>
          <a:ext cx="2828925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209550</xdr:colOff>
          <xdr:row>19</xdr:row>
          <xdr:rowOff>47625</xdr:rowOff>
        </xdr:from>
        <xdr:to>
          <xdr:col>8</xdr:col>
          <xdr:colOff>447675</xdr:colOff>
          <xdr:row>21</xdr:row>
          <xdr:rowOff>85725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609600</xdr:colOff>
          <xdr:row>22</xdr:row>
          <xdr:rowOff>0</xdr:rowOff>
        </xdr:from>
        <xdr:to>
          <xdr:col>8</xdr:col>
          <xdr:colOff>276225</xdr:colOff>
          <xdr:row>34</xdr:row>
          <xdr:rowOff>47625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35</xdr:row>
          <xdr:rowOff>9525</xdr:rowOff>
        </xdr:from>
        <xdr:to>
          <xdr:col>2</xdr:col>
          <xdr:colOff>657225</xdr:colOff>
          <xdr:row>37</xdr:row>
          <xdr:rowOff>76200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409575</xdr:colOff>
          <xdr:row>35</xdr:row>
          <xdr:rowOff>57150</xdr:rowOff>
        </xdr:from>
        <xdr:to>
          <xdr:col>5</xdr:col>
          <xdr:colOff>428625</xdr:colOff>
          <xdr:row>37</xdr:row>
          <xdr:rowOff>76200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35</xdr:row>
          <xdr:rowOff>0</xdr:rowOff>
        </xdr:from>
        <xdr:to>
          <xdr:col>7</xdr:col>
          <xdr:colOff>333375</xdr:colOff>
          <xdr:row>36</xdr:row>
          <xdr:rowOff>85725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676275</xdr:colOff>
          <xdr:row>38</xdr:row>
          <xdr:rowOff>0</xdr:rowOff>
        </xdr:from>
        <xdr:to>
          <xdr:col>4</xdr:col>
          <xdr:colOff>142875</xdr:colOff>
          <xdr:row>41</xdr:row>
          <xdr:rowOff>19050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37</xdr:row>
          <xdr:rowOff>19050</xdr:rowOff>
        </xdr:from>
        <xdr:to>
          <xdr:col>7</xdr:col>
          <xdr:colOff>342900</xdr:colOff>
          <xdr:row>40</xdr:row>
          <xdr:rowOff>123825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295275</xdr:colOff>
      <xdr:row>71</xdr:row>
      <xdr:rowOff>95250</xdr:rowOff>
    </xdr:from>
    <xdr:to>
      <xdr:col>4</xdr:col>
      <xdr:colOff>19050</xdr:colOff>
      <xdr:row>71</xdr:row>
      <xdr:rowOff>95250</xdr:rowOff>
    </xdr:to>
    <xdr:sp macro="" textlink="">
      <xdr:nvSpPr>
        <xdr:cNvPr id="13" name="Line 2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2114550" y="2209800"/>
          <a:ext cx="409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295275</xdr:colOff>
      <xdr:row>71</xdr:row>
      <xdr:rowOff>95250</xdr:rowOff>
    </xdr:from>
    <xdr:to>
      <xdr:col>4</xdr:col>
      <xdr:colOff>19050</xdr:colOff>
      <xdr:row>71</xdr:row>
      <xdr:rowOff>95251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>
          <a:stCxn id="13" idx="0"/>
          <a:endCxn id="13" idx="1"/>
        </xdr:cNvCxnSpPr>
      </xdr:nvCxnSpPr>
      <xdr:spPr bwMode="auto">
        <a:xfrm>
          <a:off x="2114550" y="2209800"/>
          <a:ext cx="409575" cy="1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68</xdr:row>
      <xdr:rowOff>28575</xdr:rowOff>
    </xdr:from>
    <xdr:to>
      <xdr:col>5</xdr:col>
      <xdr:colOff>342901</xdr:colOff>
      <xdr:row>70</xdr:row>
      <xdr:rowOff>19050</xdr:rowOff>
    </xdr:to>
    <xdr:cxnSp macro="">
      <xdr:nvCxnSpPr>
        <xdr:cNvPr id="16" name="直線矢印コネクタ 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>
          <a:cxnSpLocks noChangeShapeType="1"/>
        </xdr:cNvCxnSpPr>
      </xdr:nvCxnSpPr>
      <xdr:spPr bwMode="auto">
        <a:xfrm>
          <a:off x="3762375" y="16573500"/>
          <a:ext cx="9526" cy="504825"/>
        </a:xfrm>
        <a:prstGeom prst="straightConnector1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447675</xdr:colOff>
      <xdr:row>67</xdr:row>
      <xdr:rowOff>114300</xdr:rowOff>
    </xdr:from>
    <xdr:to>
      <xdr:col>4</xdr:col>
      <xdr:colOff>257175</xdr:colOff>
      <xdr:row>67</xdr:row>
      <xdr:rowOff>114300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505075" y="16487775"/>
          <a:ext cx="4953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125</xdr:row>
      <xdr:rowOff>114300</xdr:rowOff>
    </xdr:from>
    <xdr:to>
      <xdr:col>4</xdr:col>
      <xdr:colOff>219075</xdr:colOff>
      <xdr:row>127</xdr:row>
      <xdr:rowOff>123825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514600" y="22269450"/>
          <a:ext cx="447675" cy="352425"/>
        </a:xfrm>
        <a:prstGeom prst="downArrow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5"/>
  <sheetViews>
    <sheetView tabSelected="1" topLeftCell="A88" workbookViewId="0">
      <selection activeCell="G115" sqref="G115"/>
    </sheetView>
  </sheetViews>
  <sheetFormatPr defaultRowHeight="13.5" x14ac:dyDescent="0.15"/>
  <sheetData>
    <row r="1" spans="1:9" x14ac:dyDescent="0.15">
      <c r="A1" t="s">
        <v>81</v>
      </c>
      <c r="H1" s="114">
        <v>44169</v>
      </c>
      <c r="I1" s="114"/>
    </row>
    <row r="2" spans="1:9" x14ac:dyDescent="0.15">
      <c r="H2" s="115" t="s">
        <v>2</v>
      </c>
      <c r="I2" s="115"/>
    </row>
    <row r="3" spans="1:9" ht="13.5" customHeight="1" x14ac:dyDescent="0.15">
      <c r="H3" s="100" t="s">
        <v>80</v>
      </c>
      <c r="I3" s="99"/>
    </row>
    <row r="4" spans="1:9" x14ac:dyDescent="0.15">
      <c r="B4" t="s">
        <v>0</v>
      </c>
      <c r="H4" s="99"/>
      <c r="I4" s="99"/>
    </row>
    <row r="5" spans="1:9" ht="21" x14ac:dyDescent="0.15">
      <c r="C5" s="1" t="s">
        <v>1</v>
      </c>
    </row>
    <row r="6" spans="1:9" ht="21" x14ac:dyDescent="0.15">
      <c r="C6" s="1"/>
      <c r="G6" s="12" t="s">
        <v>115</v>
      </c>
    </row>
    <row r="7" spans="1:9" ht="15" customHeight="1" x14ac:dyDescent="0.15">
      <c r="B7" s="12"/>
      <c r="C7" s="1"/>
    </row>
    <row r="8" spans="1:9" ht="20.100000000000001" customHeight="1" x14ac:dyDescent="0.15">
      <c r="A8" s="119" t="s">
        <v>141</v>
      </c>
      <c r="B8" s="119"/>
      <c r="C8" s="116" t="s">
        <v>144</v>
      </c>
      <c r="D8" s="117"/>
      <c r="E8" s="117"/>
      <c r="F8" s="118"/>
    </row>
    <row r="9" spans="1:9" ht="15" customHeight="1" x14ac:dyDescent="0.15">
      <c r="B9" s="12"/>
      <c r="C9" s="1"/>
    </row>
    <row r="10" spans="1:9" x14ac:dyDescent="0.15">
      <c r="A10" s="41" t="s">
        <v>11</v>
      </c>
      <c r="B10" s="42" t="s">
        <v>114</v>
      </c>
      <c r="C10" s="42"/>
      <c r="D10" s="42"/>
      <c r="H10" s="2" t="s">
        <v>59</v>
      </c>
      <c r="I10" s="4" t="s">
        <v>60</v>
      </c>
    </row>
    <row r="11" spans="1:9" x14ac:dyDescent="0.15">
      <c r="D11" s="12" t="s">
        <v>82</v>
      </c>
      <c r="E11" s="13"/>
      <c r="H11" s="2" t="s">
        <v>61</v>
      </c>
      <c r="I11" s="5" t="s">
        <v>62</v>
      </c>
    </row>
    <row r="12" spans="1:9" ht="17.25" x14ac:dyDescent="0.15">
      <c r="B12" s="115" t="s">
        <v>3</v>
      </c>
      <c r="C12" s="115"/>
      <c r="F12" s="6"/>
      <c r="H12" s="2" t="s">
        <v>63</v>
      </c>
      <c r="I12" s="49" t="s">
        <v>58</v>
      </c>
    </row>
    <row r="13" spans="1:9" x14ac:dyDescent="0.15">
      <c r="B13" s="2" t="s">
        <v>4</v>
      </c>
      <c r="C13" s="10">
        <v>1.27</v>
      </c>
      <c r="D13" t="s">
        <v>8</v>
      </c>
    </row>
    <row r="14" spans="1:9" x14ac:dyDescent="0.15">
      <c r="B14" s="2" t="s">
        <v>5</v>
      </c>
      <c r="C14" s="9">
        <v>3.81</v>
      </c>
      <c r="D14" t="s">
        <v>10</v>
      </c>
    </row>
    <row r="15" spans="1:9" x14ac:dyDescent="0.15">
      <c r="B15" s="2" t="s">
        <v>6</v>
      </c>
      <c r="C15" s="48">
        <v>29</v>
      </c>
      <c r="D15" t="s">
        <v>9</v>
      </c>
    </row>
    <row r="16" spans="1:9" x14ac:dyDescent="0.15">
      <c r="B16" s="2" t="s">
        <v>7</v>
      </c>
      <c r="C16" s="9">
        <v>1.49</v>
      </c>
      <c r="D16" s="2" t="s">
        <v>64</v>
      </c>
      <c r="E16" s="50" t="s">
        <v>106</v>
      </c>
    </row>
    <row r="17" spans="2:10" x14ac:dyDescent="0.15">
      <c r="C17" s="7"/>
    </row>
    <row r="18" spans="2:10" x14ac:dyDescent="0.15">
      <c r="B18" s="3" t="s">
        <v>70</v>
      </c>
      <c r="C18" s="11">
        <f>(C14)-((C13)/(2*TAN((C15)/2*0.017453)))</f>
        <v>1.3545942207057875</v>
      </c>
      <c r="D18" t="s">
        <v>13</v>
      </c>
      <c r="E18" s="82" t="s">
        <v>74</v>
      </c>
    </row>
    <row r="20" spans="2:10" x14ac:dyDescent="0.15">
      <c r="B20" s="22"/>
      <c r="C20" s="22"/>
      <c r="D20" s="22"/>
      <c r="E20" s="22"/>
      <c r="F20" s="22"/>
      <c r="G20" s="22"/>
      <c r="H20" s="22"/>
      <c r="I20" s="22"/>
      <c r="J20" s="22"/>
    </row>
    <row r="44" spans="1:9" x14ac:dyDescent="0.15">
      <c r="A44" s="41" t="s">
        <v>12</v>
      </c>
      <c r="B44" s="43" t="s">
        <v>37</v>
      </c>
      <c r="C44" s="44">
        <f>(C14)</f>
        <v>3.81</v>
      </c>
      <c r="D44" s="45" t="s">
        <v>113</v>
      </c>
      <c r="E44" s="42"/>
      <c r="F44" s="42"/>
      <c r="G44" s="84" t="s">
        <v>104</v>
      </c>
      <c r="H44" s="42"/>
    </row>
    <row r="46" spans="1:9" x14ac:dyDescent="0.15">
      <c r="B46" s="110" t="s">
        <v>14</v>
      </c>
      <c r="C46" s="111"/>
      <c r="D46" s="14"/>
      <c r="E46" s="111" t="s">
        <v>15</v>
      </c>
      <c r="F46" s="111"/>
      <c r="G46" s="15"/>
      <c r="H46" s="15"/>
      <c r="I46" s="40">
        <f>ASIN((C48)/(2*(C47)))</f>
        <v>0.50605768040302801</v>
      </c>
    </row>
    <row r="47" spans="1:9" x14ac:dyDescent="0.15">
      <c r="B47" s="16" t="s">
        <v>22</v>
      </c>
      <c r="C47" s="74">
        <v>1.31</v>
      </c>
      <c r="D47" s="15" t="s">
        <v>71</v>
      </c>
      <c r="E47" s="16" t="s">
        <v>24</v>
      </c>
      <c r="F47" s="26">
        <f>((I51)/((C49)^2-1))*((I53)+((C47)*(SIN(I46))))+((C47)*(1-(COS(I46))))</f>
        <v>3.81514813710446</v>
      </c>
      <c r="G47" s="15" t="s">
        <v>23</v>
      </c>
      <c r="H47" s="15"/>
      <c r="I47" s="40">
        <f>(I46)/2</f>
        <v>0.253028840201514</v>
      </c>
    </row>
    <row r="48" spans="1:9" x14ac:dyDescent="0.15">
      <c r="B48" s="16" t="s">
        <v>25</v>
      </c>
      <c r="C48" s="25">
        <f>(C13)</f>
        <v>1.27</v>
      </c>
      <c r="D48" s="15" t="s">
        <v>16</v>
      </c>
      <c r="E48" s="16" t="s">
        <v>26</v>
      </c>
      <c r="F48" s="27">
        <f>(F47)/(C47)</f>
        <v>2.9123268222171448</v>
      </c>
      <c r="G48" s="15" t="s">
        <v>16</v>
      </c>
      <c r="H48" s="15"/>
      <c r="I48" s="40">
        <f>((SQRT((C49)^2-(SIN(I47))^2)+COS(I47)))</f>
        <v>2.4369782717431105</v>
      </c>
    </row>
    <row r="49" spans="1:9" x14ac:dyDescent="0.15">
      <c r="B49" s="16" t="s">
        <v>27</v>
      </c>
      <c r="C49" s="24">
        <f>(C16)</f>
        <v>1.49</v>
      </c>
      <c r="D49" s="15"/>
      <c r="E49" s="16" t="s">
        <v>28</v>
      </c>
      <c r="F49" s="27">
        <f>(C14)-(C47)</f>
        <v>2.5</v>
      </c>
      <c r="G49" s="15" t="s">
        <v>16</v>
      </c>
      <c r="H49" s="15"/>
      <c r="I49" s="40">
        <f>((SQRT((C49)^2-(SIN(I46))^2)+COS(I46)))</f>
        <v>2.2836101372845832</v>
      </c>
    </row>
    <row r="50" spans="1:9" x14ac:dyDescent="0.15">
      <c r="B50" s="15"/>
      <c r="C50" s="15" t="s">
        <v>20</v>
      </c>
      <c r="D50" s="15"/>
      <c r="E50" s="16" t="s">
        <v>29</v>
      </c>
      <c r="F50" s="28">
        <f>((C47)*(1-COS(I46)))</f>
        <v>0.16419242453193739</v>
      </c>
      <c r="G50" s="15" t="s">
        <v>16</v>
      </c>
      <c r="H50" s="15"/>
      <c r="I50" s="40">
        <f>(SQRT((C49)^2-(SIN(I47))^2)+((C49)^2*(COS(I47))))/((SIN(I47)))</f>
        <v>14.453402330441753</v>
      </c>
    </row>
    <row r="51" spans="1:9" x14ac:dyDescent="0.15">
      <c r="A51" s="2" t="s">
        <v>51</v>
      </c>
      <c r="B51" s="23" t="s">
        <v>20</v>
      </c>
      <c r="C51" s="19"/>
      <c r="D51" s="17"/>
      <c r="E51" s="102" t="s">
        <v>30</v>
      </c>
      <c r="F51" s="27">
        <f>((F47)/(C49))</f>
        <v>2.5605021054392347</v>
      </c>
      <c r="G51" s="18" t="s">
        <v>31</v>
      </c>
      <c r="H51" s="15"/>
      <c r="I51" s="40">
        <f>(SQRT((C49)^2-(SIN(I46))^2)+((C49)^2*(COS(I46))))/((SIN(I46)))</f>
        <v>6.9126442561754136</v>
      </c>
    </row>
    <row r="52" spans="1:9" x14ac:dyDescent="0.15">
      <c r="B52" s="16"/>
      <c r="C52" s="19"/>
      <c r="D52" s="15"/>
      <c r="E52" s="16"/>
      <c r="F52" s="15"/>
      <c r="G52" s="15"/>
      <c r="H52" s="15"/>
      <c r="I52" s="40"/>
    </row>
    <row r="53" spans="1:9" ht="16.5" x14ac:dyDescent="0.25">
      <c r="B53" s="23" t="s">
        <v>36</v>
      </c>
      <c r="C53" s="15"/>
      <c r="D53" s="16" t="s">
        <v>17</v>
      </c>
      <c r="E53" s="16" t="s">
        <v>18</v>
      </c>
      <c r="F53" s="21">
        <f>2*((I54)*180)/3.141592</f>
        <v>28.503488704779429</v>
      </c>
      <c r="G53" s="18" t="s">
        <v>32</v>
      </c>
      <c r="H53" s="15"/>
      <c r="I53" s="40">
        <f>((C47)*(((I48)-(I49))/((I50)+(I51))))</f>
        <v>9.4033426037044322E-3</v>
      </c>
    </row>
    <row r="54" spans="1:9" ht="16.5" x14ac:dyDescent="0.25">
      <c r="B54" s="15"/>
      <c r="C54" s="15"/>
      <c r="D54" s="16" t="s">
        <v>107</v>
      </c>
      <c r="E54" s="16" t="s">
        <v>33</v>
      </c>
      <c r="F54" s="29">
        <f>2*(I46*180)/3.141592</f>
        <v>57.989950619014209</v>
      </c>
      <c r="G54" s="15" t="s">
        <v>32</v>
      </c>
      <c r="H54" s="15"/>
      <c r="I54" s="40">
        <f>ATAN((C48)/(2*(F49)))</f>
        <v>0.24873981135284839</v>
      </c>
    </row>
    <row r="55" spans="1:9" ht="16.5" x14ac:dyDescent="0.25">
      <c r="B55" s="16" t="s">
        <v>34</v>
      </c>
      <c r="C55" s="15" t="s">
        <v>34</v>
      </c>
      <c r="D55" s="16" t="s">
        <v>21</v>
      </c>
      <c r="E55" s="16" t="s">
        <v>35</v>
      </c>
      <c r="F55" s="29">
        <f>2*(ACOS((C48)/(2*(C47))))*57.2958</f>
        <v>122.01010507187846</v>
      </c>
      <c r="G55" s="15" t="s">
        <v>32</v>
      </c>
      <c r="H55" s="15"/>
      <c r="I55" s="40">
        <f>(ACOS((C48)/(2*(C47))))</f>
        <v>1.0647386463918687</v>
      </c>
    </row>
    <row r="56" spans="1:9" x14ac:dyDescent="0.15">
      <c r="B56" s="16"/>
      <c r="C56" s="15"/>
      <c r="D56" s="16"/>
      <c r="E56" s="16"/>
      <c r="F56" s="83"/>
      <c r="G56" s="15"/>
      <c r="H56" s="15"/>
      <c r="I56" s="40"/>
    </row>
    <row r="57" spans="1:9" x14ac:dyDescent="0.15">
      <c r="B57" s="16"/>
      <c r="C57" s="15"/>
      <c r="D57" s="16"/>
      <c r="E57" s="16"/>
      <c r="F57" s="83"/>
      <c r="G57" s="15"/>
      <c r="H57" s="15"/>
      <c r="I57" s="40"/>
    </row>
    <row r="58" spans="1:9" x14ac:dyDescent="0.15">
      <c r="B58" s="16"/>
      <c r="C58" s="15"/>
      <c r="D58" s="16"/>
      <c r="E58" s="16"/>
      <c r="F58" s="83"/>
      <c r="G58" s="15"/>
      <c r="H58" s="15"/>
      <c r="I58" s="40"/>
    </row>
    <row r="59" spans="1:9" x14ac:dyDescent="0.15">
      <c r="B59" s="16"/>
      <c r="C59" s="15"/>
      <c r="D59" s="16"/>
      <c r="E59" s="16"/>
      <c r="F59" s="83"/>
      <c r="G59" s="15"/>
      <c r="H59" s="15"/>
      <c r="I59" s="40"/>
    </row>
    <row r="60" spans="1:9" x14ac:dyDescent="0.15">
      <c r="A60" s="77" t="s">
        <v>75</v>
      </c>
      <c r="B60" s="23" t="s">
        <v>112</v>
      </c>
      <c r="C60" s="15"/>
      <c r="D60" s="16"/>
      <c r="E60" s="16"/>
      <c r="F60" s="83"/>
      <c r="G60" s="15"/>
      <c r="H60" s="15"/>
      <c r="I60" s="40"/>
    </row>
    <row r="61" spans="1:9" x14ac:dyDescent="0.15">
      <c r="A61" s="77"/>
      <c r="B61" s="78"/>
      <c r="C61" s="78" t="s">
        <v>116</v>
      </c>
      <c r="D61" s="15"/>
      <c r="E61" s="15"/>
      <c r="F61" s="15"/>
      <c r="G61" s="15"/>
      <c r="H61" s="15"/>
      <c r="I61" s="15"/>
    </row>
    <row r="62" spans="1:9" x14ac:dyDescent="0.15">
      <c r="A62" s="77"/>
      <c r="B62" s="78"/>
      <c r="C62" s="78"/>
      <c r="D62" s="15"/>
      <c r="E62" s="15"/>
      <c r="F62" s="15"/>
      <c r="G62" s="15"/>
      <c r="H62" s="15"/>
      <c r="I62" s="15"/>
    </row>
    <row r="63" spans="1:9" x14ac:dyDescent="0.15">
      <c r="A63" s="77"/>
      <c r="B63" s="78"/>
      <c r="C63" s="15"/>
      <c r="D63" s="15"/>
      <c r="E63" s="15"/>
      <c r="F63" s="15"/>
      <c r="G63" s="15"/>
      <c r="H63" s="15"/>
      <c r="I63" s="15"/>
    </row>
    <row r="64" spans="1:9" x14ac:dyDescent="0.15">
      <c r="A64" s="41" t="s">
        <v>76</v>
      </c>
      <c r="B64" s="42" t="s">
        <v>108</v>
      </c>
    </row>
    <row r="65" spans="1:11" x14ac:dyDescent="0.15">
      <c r="A65" s="2"/>
    </row>
    <row r="66" spans="1:11" x14ac:dyDescent="0.15">
      <c r="A66" s="2"/>
      <c r="B66" t="s">
        <v>142</v>
      </c>
    </row>
    <row r="67" spans="1:11" x14ac:dyDescent="0.15">
      <c r="A67" s="2"/>
    </row>
    <row r="68" spans="1:11" x14ac:dyDescent="0.15">
      <c r="A68" s="2"/>
      <c r="B68" s="16" t="s">
        <v>109</v>
      </c>
      <c r="C68" s="36">
        <f>(C14)</f>
        <v>3.81</v>
      </c>
      <c r="D68" s="15" t="s">
        <v>38</v>
      </c>
      <c r="E68" s="32" t="s">
        <v>41</v>
      </c>
      <c r="F68" s="33">
        <f>(C68)*1.1</f>
        <v>4.1910000000000007</v>
      </c>
      <c r="G68" s="15" t="s">
        <v>54</v>
      </c>
      <c r="H68" s="101" t="s">
        <v>140</v>
      </c>
    </row>
    <row r="69" spans="1:11" x14ac:dyDescent="0.15">
      <c r="A69" s="2"/>
      <c r="D69" s="85">
        <v>1.1000000000000001</v>
      </c>
    </row>
    <row r="70" spans="1:11" x14ac:dyDescent="0.15">
      <c r="A70" s="22"/>
      <c r="B70" s="15"/>
      <c r="C70" s="15"/>
      <c r="D70" s="15"/>
      <c r="E70" s="15"/>
      <c r="F70" s="15"/>
      <c r="G70" s="15"/>
      <c r="H70" s="15"/>
      <c r="I70" s="15"/>
      <c r="J70" s="15"/>
      <c r="K70" s="31"/>
    </row>
    <row r="71" spans="1:11" x14ac:dyDescent="0.15">
      <c r="A71" s="22"/>
      <c r="B71" s="15"/>
      <c r="C71" s="19" t="s">
        <v>14</v>
      </c>
      <c r="D71" s="19"/>
      <c r="E71" s="15"/>
      <c r="F71" s="19" t="s">
        <v>15</v>
      </c>
      <c r="G71" s="15"/>
      <c r="H71" t="s">
        <v>51</v>
      </c>
      <c r="I71" s="40">
        <f>ASIN(C73/(2*C72))</f>
        <v>0.46012035043270894</v>
      </c>
      <c r="J71" s="15"/>
    </row>
    <row r="72" spans="1:11" x14ac:dyDescent="0.15">
      <c r="A72" s="22"/>
      <c r="B72" s="32" t="s">
        <v>39</v>
      </c>
      <c r="C72" s="75">
        <v>1.43</v>
      </c>
      <c r="D72" s="15" t="s">
        <v>38</v>
      </c>
      <c r="E72" s="32" t="s">
        <v>40</v>
      </c>
      <c r="F72" s="26">
        <f>((I76)/((C74)^2-1))*((I78)+((C72)*(SIN(I71))))+((C72)*(1-(COS(I71))))</f>
        <v>4.195842961960035</v>
      </c>
      <c r="G72" s="15" t="s">
        <v>38</v>
      </c>
      <c r="I72" s="40">
        <f>I71/2</f>
        <v>0.23006017521635447</v>
      </c>
    </row>
    <row r="73" spans="1:11" x14ac:dyDescent="0.15">
      <c r="A73" s="22" t="s">
        <v>103</v>
      </c>
      <c r="B73" s="16" t="s">
        <v>42</v>
      </c>
      <c r="C73" s="25">
        <f>(C13)</f>
        <v>1.27</v>
      </c>
      <c r="D73" s="15" t="s">
        <v>43</v>
      </c>
      <c r="E73" s="32" t="s">
        <v>44</v>
      </c>
      <c r="F73" s="37">
        <f>(F72)/(C72)</f>
        <v>2.9341559174545702</v>
      </c>
      <c r="G73" s="15" t="s">
        <v>43</v>
      </c>
      <c r="H73" s="15"/>
      <c r="I73" s="40">
        <f>((SQRT((C74)^2-(SIN(I72))^2)+COS(I72)))</f>
        <v>2.4460994583512679</v>
      </c>
      <c r="J73" s="15"/>
    </row>
    <row r="74" spans="1:11" x14ac:dyDescent="0.15">
      <c r="A74" s="22"/>
      <c r="B74" s="16" t="s">
        <v>45</v>
      </c>
      <c r="C74" s="24">
        <f>(C16)</f>
        <v>1.49</v>
      </c>
      <c r="D74" s="15"/>
      <c r="E74" s="16" t="s">
        <v>46</v>
      </c>
      <c r="F74" s="37">
        <f>(C14)-(C72)</f>
        <v>2.38</v>
      </c>
      <c r="G74" s="15" t="s">
        <v>43</v>
      </c>
      <c r="H74" s="15"/>
      <c r="I74" s="40">
        <f>((SQRT((C74)^2-(SIN(I71))^2)+COS(I71)))</f>
        <v>2.3182909862073799</v>
      </c>
      <c r="J74" s="15"/>
    </row>
    <row r="75" spans="1:11" x14ac:dyDescent="0.15">
      <c r="A75" s="22"/>
      <c r="B75" s="15"/>
      <c r="C75" s="15" t="s">
        <v>47</v>
      </c>
      <c r="D75" s="15"/>
      <c r="E75" s="16" t="s">
        <v>48</v>
      </c>
      <c r="F75" s="38">
        <f>((C72)*(1-COS(I71)))</f>
        <v>0.14872134178391935</v>
      </c>
      <c r="G75" s="15" t="s">
        <v>43</v>
      </c>
      <c r="H75" s="15"/>
      <c r="I75" s="40">
        <f>(SQRT((C74)^2-(SIN(I72))^2)+((C74)^2*(COS(I72))))/((SIN(I72)))</f>
        <v>15.936305121100382</v>
      </c>
      <c r="J75" s="15"/>
    </row>
    <row r="76" spans="1:11" x14ac:dyDescent="0.15">
      <c r="A76" s="2" t="s">
        <v>72</v>
      </c>
      <c r="B76" s="23" t="s">
        <v>73</v>
      </c>
      <c r="C76" s="19"/>
      <c r="D76" s="15"/>
      <c r="E76" s="16" t="s">
        <v>49</v>
      </c>
      <c r="F76" s="37">
        <f>((F72)/(C74))</f>
        <v>2.816001987892641</v>
      </c>
      <c r="G76" s="18" t="s">
        <v>50</v>
      </c>
      <c r="H76" s="15"/>
      <c r="I76" s="40">
        <f>(SQRT((C74)^2-(SIN(I71))^2)+((C74)^2*(COS(I71))))/((SIN(I71)))</f>
        <v>7.6825892931747921</v>
      </c>
      <c r="J76" s="15"/>
    </row>
    <row r="77" spans="1:11" x14ac:dyDescent="0.15">
      <c r="A77" s="22"/>
      <c r="B77" s="16"/>
      <c r="C77" s="19"/>
      <c r="D77" s="15"/>
      <c r="E77" s="16"/>
      <c r="F77" s="15"/>
      <c r="G77" s="15"/>
      <c r="H77" s="15"/>
      <c r="I77" s="40"/>
      <c r="J77" s="15"/>
    </row>
    <row r="78" spans="1:11" ht="16.5" x14ac:dyDescent="0.25">
      <c r="A78" s="22"/>
      <c r="B78" s="23" t="s">
        <v>47</v>
      </c>
      <c r="C78" s="15"/>
      <c r="D78" s="16" t="s">
        <v>17</v>
      </c>
      <c r="E78" s="16" t="s">
        <v>18</v>
      </c>
      <c r="F78" s="21">
        <f>2*((I79)*180)/3.141592</f>
        <v>29.87782377803407</v>
      </c>
      <c r="G78" s="18" t="s">
        <v>32</v>
      </c>
      <c r="H78" s="15"/>
      <c r="I78" s="40">
        <f>((C72)*(((I73)-(I74))/((I75)+(I76))))</f>
        <v>7.738131682205095E-3</v>
      </c>
      <c r="J78" s="15"/>
    </row>
    <row r="79" spans="1:11" ht="16.5" x14ac:dyDescent="0.25">
      <c r="A79" s="22"/>
      <c r="B79" s="15"/>
      <c r="C79" s="34" t="s">
        <v>34</v>
      </c>
      <c r="D79" s="16" t="s">
        <v>107</v>
      </c>
      <c r="E79" s="16" t="s">
        <v>33</v>
      </c>
      <c r="F79" s="39">
        <f>2*(I71*180)/3.141592</f>
        <v>52.725919265065357</v>
      </c>
      <c r="G79" s="15" t="s">
        <v>32</v>
      </c>
      <c r="H79" s="15"/>
      <c r="I79" s="40">
        <f>ATAN((C73)/(2*(F74)))</f>
        <v>0.26073314488467114</v>
      </c>
      <c r="J79" s="15"/>
    </row>
    <row r="80" spans="1:11" ht="16.5" x14ac:dyDescent="0.25">
      <c r="A80" s="22"/>
      <c r="B80" s="16" t="s">
        <v>34</v>
      </c>
      <c r="C80" s="34" t="s">
        <v>34</v>
      </c>
      <c r="D80" s="16" t="s">
        <v>21</v>
      </c>
      <c r="E80" s="16" t="s">
        <v>35</v>
      </c>
      <c r="F80" s="39">
        <f>(((I80)*180)/3.141592)</f>
        <v>63.637059091439546</v>
      </c>
      <c r="G80" s="15" t="s">
        <v>32</v>
      </c>
      <c r="H80" s="15"/>
      <c r="I80" s="40">
        <f>(ACOS((C73)/(2*(C72))))</f>
        <v>1.1106759763621876</v>
      </c>
      <c r="J80" s="15"/>
    </row>
    <row r="81" spans="1:12" x14ac:dyDescent="0.15">
      <c r="A81" s="22"/>
      <c r="B81" s="15"/>
      <c r="C81" s="15"/>
      <c r="D81" s="15"/>
      <c r="E81" s="15"/>
      <c r="F81" s="15"/>
      <c r="G81" s="15"/>
      <c r="H81" s="15"/>
      <c r="I81" s="15"/>
      <c r="J81" s="15"/>
      <c r="K81" s="31"/>
    </row>
    <row r="82" spans="1:12" x14ac:dyDescent="0.1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 x14ac:dyDescent="0.15">
      <c r="A83" s="79" t="s">
        <v>77</v>
      </c>
      <c r="B83" s="80" t="s">
        <v>120</v>
      </c>
      <c r="C83" s="80"/>
      <c r="D83" s="80"/>
      <c r="E83" s="80"/>
      <c r="F83" s="80"/>
      <c r="G83" s="13"/>
      <c r="H83" s="30" t="s">
        <v>55</v>
      </c>
      <c r="I83" s="48" t="s">
        <v>83</v>
      </c>
      <c r="J83" s="22"/>
      <c r="K83" s="22"/>
      <c r="L83" s="22"/>
    </row>
    <row r="84" spans="1:12" x14ac:dyDescent="0.15">
      <c r="A84" s="35"/>
      <c r="B84" s="22"/>
      <c r="C84" s="22"/>
      <c r="D84" s="22"/>
      <c r="E84" s="22"/>
      <c r="F84" s="22"/>
      <c r="H84" s="30"/>
      <c r="I84" s="55"/>
      <c r="J84" s="22"/>
      <c r="K84" s="22"/>
      <c r="L84" s="22"/>
    </row>
    <row r="85" spans="1:12" x14ac:dyDescent="0.15">
      <c r="B85" s="2" t="s">
        <v>52</v>
      </c>
      <c r="C85" s="9">
        <v>1.41</v>
      </c>
      <c r="D85" t="s">
        <v>53</v>
      </c>
      <c r="E85" s="2" t="s">
        <v>68</v>
      </c>
      <c r="F85" s="9">
        <v>3.81</v>
      </c>
      <c r="G85" t="s">
        <v>66</v>
      </c>
    </row>
    <row r="86" spans="1:12" ht="17.25" x14ac:dyDescent="0.15">
      <c r="B86" s="2" t="s">
        <v>56</v>
      </c>
      <c r="C86" s="10">
        <v>1.27</v>
      </c>
      <c r="D86" s="47" t="s">
        <v>57</v>
      </c>
      <c r="E86" s="2" t="s">
        <v>69</v>
      </c>
      <c r="F86" s="8">
        <v>29</v>
      </c>
      <c r="G86" t="s">
        <v>67</v>
      </c>
      <c r="H86" s="46" t="s">
        <v>74</v>
      </c>
    </row>
    <row r="88" spans="1:12" x14ac:dyDescent="0.15">
      <c r="B88" s="86" t="s">
        <v>117</v>
      </c>
    </row>
    <row r="89" spans="1:12" x14ac:dyDescent="0.15">
      <c r="B89" t="s">
        <v>122</v>
      </c>
    </row>
    <row r="90" spans="1:12" x14ac:dyDescent="0.15">
      <c r="B90" t="s">
        <v>123</v>
      </c>
    </row>
    <row r="91" spans="1:12" x14ac:dyDescent="0.15">
      <c r="A91" t="s">
        <v>51</v>
      </c>
      <c r="B91" t="s">
        <v>118</v>
      </c>
    </row>
    <row r="94" spans="1:12" x14ac:dyDescent="0.15">
      <c r="A94" s="87" t="s">
        <v>119</v>
      </c>
      <c r="B94" t="s">
        <v>121</v>
      </c>
    </row>
    <row r="96" spans="1:12" x14ac:dyDescent="0.15">
      <c r="B96" t="s">
        <v>128</v>
      </c>
    </row>
    <row r="97" spans="1:2" x14ac:dyDescent="0.15">
      <c r="B97" t="s">
        <v>133</v>
      </c>
    </row>
    <row r="98" spans="1:2" x14ac:dyDescent="0.15">
      <c r="B98" t="s">
        <v>124</v>
      </c>
    </row>
    <row r="99" spans="1:2" x14ac:dyDescent="0.15">
      <c r="B99" t="s">
        <v>131</v>
      </c>
    </row>
    <row r="102" spans="1:2" x14ac:dyDescent="0.15">
      <c r="A102" s="77" t="s">
        <v>126</v>
      </c>
      <c r="B102" t="s">
        <v>127</v>
      </c>
    </row>
    <row r="104" spans="1:2" x14ac:dyDescent="0.15">
      <c r="B104" t="s">
        <v>129</v>
      </c>
    </row>
    <row r="105" spans="1:2" x14ac:dyDescent="0.15">
      <c r="B105" t="s">
        <v>134</v>
      </c>
    </row>
    <row r="106" spans="1:2" x14ac:dyDescent="0.15">
      <c r="B106" t="s">
        <v>135</v>
      </c>
    </row>
    <row r="107" spans="1:2" x14ac:dyDescent="0.15">
      <c r="B107" t="s">
        <v>132</v>
      </c>
    </row>
    <row r="108" spans="1:2" x14ac:dyDescent="0.15">
      <c r="B108" t="s">
        <v>130</v>
      </c>
    </row>
    <row r="117" spans="1:9" ht="17.25" x14ac:dyDescent="0.15">
      <c r="A117" s="120" t="s">
        <v>65</v>
      </c>
    </row>
    <row r="118" spans="1:9" ht="17.25" x14ac:dyDescent="0.15">
      <c r="A118" s="51"/>
    </row>
    <row r="119" spans="1:9" x14ac:dyDescent="0.15">
      <c r="B119" s="112" t="s">
        <v>105</v>
      </c>
      <c r="C119" s="113"/>
      <c r="D119" s="88"/>
      <c r="E119" s="88"/>
      <c r="F119" s="88"/>
      <c r="G119" s="105"/>
      <c r="I119" s="54" t="s">
        <v>78</v>
      </c>
    </row>
    <row r="120" spans="1:9" x14ac:dyDescent="0.15">
      <c r="B120" s="89"/>
      <c r="C120" s="90" t="s">
        <v>4</v>
      </c>
      <c r="D120" s="52">
        <f>(C13)</f>
        <v>1.27</v>
      </c>
      <c r="E120" s="91" t="s">
        <v>8</v>
      </c>
      <c r="F120" s="91"/>
      <c r="G120" s="106"/>
      <c r="I120" s="5" t="s">
        <v>79</v>
      </c>
    </row>
    <row r="121" spans="1:9" x14ac:dyDescent="0.15">
      <c r="B121" s="89"/>
      <c r="C121" s="90" t="s">
        <v>5</v>
      </c>
      <c r="D121" s="53">
        <f>(C14)</f>
        <v>3.81</v>
      </c>
      <c r="E121" s="91" t="s">
        <v>10</v>
      </c>
      <c r="F121" s="91"/>
      <c r="G121" s="106"/>
      <c r="I121" s="49" t="s">
        <v>139</v>
      </c>
    </row>
    <row r="122" spans="1:9" x14ac:dyDescent="0.15">
      <c r="B122" s="89"/>
      <c r="C122" s="90" t="s">
        <v>6</v>
      </c>
      <c r="D122" s="97">
        <f>(C15)</f>
        <v>29</v>
      </c>
      <c r="E122" s="91" t="s">
        <v>9</v>
      </c>
      <c r="F122" s="91"/>
      <c r="G122" s="106"/>
    </row>
    <row r="123" spans="1:9" x14ac:dyDescent="0.15">
      <c r="B123" s="89"/>
      <c r="C123" s="90" t="s">
        <v>7</v>
      </c>
      <c r="D123" s="53">
        <f>(C16)</f>
        <v>1.49</v>
      </c>
      <c r="E123" s="90" t="s">
        <v>64</v>
      </c>
      <c r="F123" s="103" t="str">
        <f>(E16)</f>
        <v>PMMA</v>
      </c>
      <c r="G123" s="106"/>
    </row>
    <row r="124" spans="1:9" x14ac:dyDescent="0.15">
      <c r="B124" s="89"/>
      <c r="C124" s="90"/>
      <c r="D124" s="92"/>
      <c r="E124" s="90"/>
      <c r="F124" s="103"/>
      <c r="G124" s="106"/>
    </row>
    <row r="125" spans="1:9" x14ac:dyDescent="0.15">
      <c r="B125" s="93"/>
      <c r="C125" s="94" t="s">
        <v>125</v>
      </c>
      <c r="D125" s="95"/>
      <c r="E125" s="96"/>
      <c r="F125" s="104"/>
      <c r="G125" s="107"/>
    </row>
    <row r="126" spans="1:9" x14ac:dyDescent="0.15">
      <c r="B126" s="22"/>
      <c r="C126" s="22"/>
      <c r="D126" s="22"/>
      <c r="E126" s="22"/>
      <c r="F126" s="22"/>
    </row>
    <row r="127" spans="1:9" x14ac:dyDescent="0.15">
      <c r="C127" s="2"/>
      <c r="D127" s="81"/>
      <c r="F127" s="76"/>
      <c r="G127" s="76"/>
      <c r="H127" s="76"/>
      <c r="I127" s="76"/>
    </row>
    <row r="129" spans="1:10" ht="17.25" x14ac:dyDescent="0.2">
      <c r="A129" s="60" t="s">
        <v>102</v>
      </c>
      <c r="B129" s="17" t="s">
        <v>110</v>
      </c>
      <c r="C129" s="17"/>
      <c r="D129" s="17"/>
      <c r="E129" s="17"/>
      <c r="F129" s="17"/>
      <c r="G129" s="17"/>
      <c r="H129" s="17"/>
      <c r="I129" s="17"/>
      <c r="J129" s="17"/>
    </row>
    <row r="130" spans="1:10" ht="17.25" x14ac:dyDescent="0.2">
      <c r="A130" s="60"/>
      <c r="B130" s="17" t="s">
        <v>137</v>
      </c>
      <c r="C130" s="17"/>
      <c r="D130" s="17"/>
      <c r="E130" s="17"/>
      <c r="F130" s="17"/>
      <c r="G130" s="17"/>
      <c r="H130" s="17"/>
      <c r="I130" s="17"/>
      <c r="J130" s="17"/>
    </row>
    <row r="131" spans="1:10" ht="17.25" x14ac:dyDescent="0.2">
      <c r="A131" s="60"/>
      <c r="B131" s="17"/>
      <c r="C131" s="17" t="s">
        <v>138</v>
      </c>
      <c r="D131" s="17"/>
      <c r="E131" s="17"/>
      <c r="F131" s="17"/>
      <c r="G131" s="17"/>
      <c r="H131" s="17"/>
      <c r="I131" s="17"/>
      <c r="J131" s="17"/>
    </row>
    <row r="132" spans="1:10" ht="17.25" x14ac:dyDescent="0.2">
      <c r="A132" s="60"/>
      <c r="B132" s="17"/>
      <c r="C132" s="17"/>
      <c r="D132" s="17"/>
      <c r="E132" s="17"/>
      <c r="F132" s="17"/>
      <c r="G132" s="17"/>
      <c r="H132" s="17"/>
      <c r="I132" s="17"/>
      <c r="J132" s="17"/>
    </row>
    <row r="133" spans="1:10" x14ac:dyDescent="0.15">
      <c r="A133" s="17"/>
      <c r="B133" s="15" t="s">
        <v>136</v>
      </c>
      <c r="C133" s="15"/>
      <c r="D133" s="15"/>
      <c r="E133" s="15"/>
      <c r="F133" s="15"/>
      <c r="G133" s="78" t="s">
        <v>111</v>
      </c>
      <c r="H133" s="15"/>
      <c r="I133" s="15"/>
      <c r="J133" s="15"/>
    </row>
    <row r="134" spans="1:10" x14ac:dyDescent="0.15">
      <c r="A134" s="17"/>
      <c r="B134" s="108" t="s">
        <v>14</v>
      </c>
      <c r="C134" s="109"/>
      <c r="D134" s="64"/>
      <c r="E134" s="109" t="s">
        <v>15</v>
      </c>
      <c r="F134" s="109"/>
      <c r="G134" s="65"/>
      <c r="H134" s="15"/>
      <c r="I134" s="57">
        <f>ASIN($C$136/(2*$C$135))</f>
        <v>0.46012035043270894</v>
      </c>
      <c r="J134" s="15"/>
    </row>
    <row r="135" spans="1:10" x14ac:dyDescent="0.15">
      <c r="A135" s="17"/>
      <c r="B135" s="66" t="s">
        <v>84</v>
      </c>
      <c r="C135" s="62">
        <v>1.43</v>
      </c>
      <c r="D135" s="15" t="s">
        <v>85</v>
      </c>
      <c r="E135" s="16" t="s">
        <v>86</v>
      </c>
      <c r="F135" s="36">
        <f>(D121)</f>
        <v>3.81</v>
      </c>
      <c r="G135" s="67" t="s">
        <v>85</v>
      </c>
      <c r="H135" s="15"/>
      <c r="I135" s="57">
        <f>$I$134/2</f>
        <v>0.23006017521635447</v>
      </c>
      <c r="J135" s="15"/>
    </row>
    <row r="136" spans="1:10" x14ac:dyDescent="0.15">
      <c r="A136" s="17"/>
      <c r="B136" s="66" t="s">
        <v>87</v>
      </c>
      <c r="C136" s="61">
        <f>(D120)</f>
        <v>1.27</v>
      </c>
      <c r="D136" s="15" t="s">
        <v>85</v>
      </c>
      <c r="E136" s="16" t="s">
        <v>88</v>
      </c>
      <c r="F136" s="59">
        <f>($F$135)/($C$135)</f>
        <v>2.6643356643356646</v>
      </c>
      <c r="G136" s="67" t="s">
        <v>85</v>
      </c>
      <c r="H136" s="15"/>
      <c r="I136" s="57">
        <f>((SQRT(($C$137)^2-(SIN($I$135))^2)+COS($I$135)))</f>
        <v>2.4460994583512679</v>
      </c>
      <c r="J136" s="15"/>
    </row>
    <row r="137" spans="1:10" x14ac:dyDescent="0.15">
      <c r="A137" s="17"/>
      <c r="B137" s="66" t="s">
        <v>89</v>
      </c>
      <c r="C137" s="56">
        <f>(D123)</f>
        <v>1.49</v>
      </c>
      <c r="D137" s="15"/>
      <c r="E137" s="16" t="s">
        <v>90</v>
      </c>
      <c r="F137" s="59">
        <f>($F$135)-($C$135)</f>
        <v>2.38</v>
      </c>
      <c r="G137" s="67" t="s">
        <v>85</v>
      </c>
      <c r="H137" s="15"/>
      <c r="I137" s="57">
        <f>((SQRT(($C$137)^2-(SIN($I$134))^2)+COS($I$134)))</f>
        <v>2.3182909862073799</v>
      </c>
      <c r="J137" s="15"/>
    </row>
    <row r="138" spans="1:10" x14ac:dyDescent="0.15">
      <c r="A138" s="17"/>
      <c r="B138" s="68"/>
      <c r="C138" s="15" t="s">
        <v>91</v>
      </c>
      <c r="D138" s="15"/>
      <c r="E138" s="16" t="s">
        <v>92</v>
      </c>
      <c r="F138" s="63">
        <f>(($C$135)*(1-COS($I$134)))</f>
        <v>0.14872134178391935</v>
      </c>
      <c r="G138" s="67" t="s">
        <v>85</v>
      </c>
      <c r="H138" s="15"/>
      <c r="I138" s="57">
        <f>(SQRT(($C$137)^2-(SIN($I$135))^2)+(($C$137)^2*(COS($I$135))))/((SIN($I$135)))</f>
        <v>15.936305121100382</v>
      </c>
      <c r="J138" s="15"/>
    </row>
    <row r="139" spans="1:10" x14ac:dyDescent="0.15">
      <c r="A139" s="17"/>
      <c r="B139" s="66" t="s">
        <v>93</v>
      </c>
      <c r="C139" s="58" t="str">
        <f>(F123)</f>
        <v>PMMA</v>
      </c>
      <c r="D139" s="15"/>
      <c r="E139" s="16" t="s">
        <v>94</v>
      </c>
      <c r="F139" s="59">
        <f>((F135)/(C137))</f>
        <v>2.5570469798657718</v>
      </c>
      <c r="G139" s="69" t="s">
        <v>95</v>
      </c>
      <c r="H139" s="15"/>
      <c r="I139" s="57">
        <f>(SQRT(($C$137)^2-(SIN($I$134))^2)+(($C$137)^2*(COS($I$134))))/((SIN($I$134)))</f>
        <v>7.6825892931747921</v>
      </c>
      <c r="J139" s="15"/>
    </row>
    <row r="140" spans="1:10" x14ac:dyDescent="0.15">
      <c r="A140" s="17"/>
      <c r="B140" s="66"/>
      <c r="C140" s="19"/>
      <c r="D140" s="20"/>
      <c r="E140" s="16" t="s">
        <v>143</v>
      </c>
      <c r="F140" s="59">
        <f>(F135)/(C137)</f>
        <v>2.5570469798657718</v>
      </c>
      <c r="G140" s="69" t="s">
        <v>16</v>
      </c>
      <c r="H140" s="15"/>
      <c r="I140" s="57"/>
      <c r="J140" s="15"/>
    </row>
    <row r="141" spans="1:10" x14ac:dyDescent="0.15">
      <c r="A141" s="17"/>
      <c r="B141" s="66"/>
      <c r="C141" s="19"/>
      <c r="D141" s="15"/>
      <c r="E141" s="16"/>
      <c r="F141" s="15"/>
      <c r="G141" s="67"/>
      <c r="H141" s="15"/>
      <c r="I141" s="57"/>
      <c r="J141" s="15"/>
    </row>
    <row r="142" spans="1:10" ht="18" x14ac:dyDescent="0.25">
      <c r="A142" s="17"/>
      <c r="B142" s="70" t="s">
        <v>96</v>
      </c>
      <c r="C142" s="15"/>
      <c r="D142" s="16" t="s">
        <v>17</v>
      </c>
      <c r="E142" s="16" t="s">
        <v>97</v>
      </c>
      <c r="F142" s="98">
        <f>2*(($I$143)*180)/3.141592</f>
        <v>29.87782377803407</v>
      </c>
      <c r="G142" s="69" t="s">
        <v>98</v>
      </c>
      <c r="H142" s="15"/>
      <c r="I142" s="57">
        <f>(($C$135)*((($I$136)-($I$137))/(($I$138)+($I$139))))</f>
        <v>7.738131682205095E-3</v>
      </c>
      <c r="J142" s="15"/>
    </row>
    <row r="143" spans="1:10" ht="16.5" x14ac:dyDescent="0.25">
      <c r="A143" s="17"/>
      <c r="B143" s="68"/>
      <c r="C143" s="15"/>
      <c r="D143" s="16" t="s">
        <v>19</v>
      </c>
      <c r="E143" s="16" t="s">
        <v>99</v>
      </c>
      <c r="F143" s="98">
        <f>2*($I$134*180)/3.141592</f>
        <v>52.725919265065357</v>
      </c>
      <c r="G143" s="67" t="s">
        <v>98</v>
      </c>
      <c r="H143" s="15"/>
      <c r="I143" s="57">
        <f>ATAN(($C$136)/(2*($F$137)))</f>
        <v>0.26073314488467114</v>
      </c>
      <c r="J143" s="15"/>
    </row>
    <row r="144" spans="1:10" ht="16.5" x14ac:dyDescent="0.25">
      <c r="A144" s="17"/>
      <c r="B144" s="66" t="s">
        <v>100</v>
      </c>
      <c r="C144" s="15" t="s">
        <v>100</v>
      </c>
      <c r="D144" s="16" t="s">
        <v>21</v>
      </c>
      <c r="E144" s="16" t="s">
        <v>101</v>
      </c>
      <c r="F144" s="98">
        <f>2*(ACOS((C136)/(2*(C135))))*57.2958</f>
        <v>127.27413721290526</v>
      </c>
      <c r="G144" s="67" t="s">
        <v>98</v>
      </c>
      <c r="H144" s="15"/>
      <c r="I144" s="57">
        <f>(ACOS(($C$136)/(2*($C$135))))</f>
        <v>1.1106759763621876</v>
      </c>
      <c r="J144" s="15"/>
    </row>
    <row r="145" spans="1:10" x14ac:dyDescent="0.15">
      <c r="A145" s="17"/>
      <c r="B145" s="71"/>
      <c r="C145" s="72"/>
      <c r="D145" s="72"/>
      <c r="E145" s="72"/>
      <c r="F145" s="72"/>
      <c r="G145" s="73"/>
      <c r="H145" s="15"/>
      <c r="I145" s="15"/>
      <c r="J145" s="15"/>
    </row>
  </sheetData>
  <mergeCells count="11">
    <mergeCell ref="H1:I1"/>
    <mergeCell ref="H2:I2"/>
    <mergeCell ref="B12:C12"/>
    <mergeCell ref="C8:F8"/>
    <mergeCell ref="A8:B8"/>
    <mergeCell ref="G119:G125"/>
    <mergeCell ref="B134:C134"/>
    <mergeCell ref="E134:F134"/>
    <mergeCell ref="B46:C46"/>
    <mergeCell ref="E46:F46"/>
    <mergeCell ref="B119:C119"/>
  </mergeCells>
  <phoneticPr fontId="2"/>
  <pageMargins left="1.299212598425197" right="0.59055118110236227" top="0.74803149606299213" bottom="0.74803149606299213" header="0.31496062992125984" footer="0.31496062992125984"/>
  <pageSetup paperSize="9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5</xdr:col>
                <xdr:colOff>676275</xdr:colOff>
                <xdr:row>12</xdr:row>
                <xdr:rowOff>133350</xdr:rowOff>
              </from>
              <to>
                <xdr:col>7</xdr:col>
                <xdr:colOff>352425</xdr:colOff>
                <xdr:row>18</xdr:row>
                <xdr:rowOff>95250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5</xdr:col>
                <xdr:colOff>209550</xdr:colOff>
                <xdr:row>19</xdr:row>
                <xdr:rowOff>47625</xdr:rowOff>
              </from>
              <to>
                <xdr:col>8</xdr:col>
                <xdr:colOff>447675</xdr:colOff>
                <xdr:row>21</xdr:row>
                <xdr:rowOff>85725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 sizeWithCells="1">
              <from>
                <xdr:col>5</xdr:col>
                <xdr:colOff>609600</xdr:colOff>
                <xdr:row>22</xdr:row>
                <xdr:rowOff>0</xdr:rowOff>
              </from>
              <to>
                <xdr:col>8</xdr:col>
                <xdr:colOff>276225</xdr:colOff>
                <xdr:row>34</xdr:row>
                <xdr:rowOff>47625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10">
          <objectPr defaultSize="0" autoPict="0" r:id="rId11">
            <anchor moveWithCells="1" sizeWithCells="1">
              <from>
                <xdr:col>1</xdr:col>
                <xdr:colOff>0</xdr:colOff>
                <xdr:row>35</xdr:row>
                <xdr:rowOff>9525</xdr:rowOff>
              </from>
              <to>
                <xdr:col>2</xdr:col>
                <xdr:colOff>657225</xdr:colOff>
                <xdr:row>37</xdr:row>
                <xdr:rowOff>76200</xdr:rowOff>
              </to>
            </anchor>
          </objectPr>
        </oleObject>
      </mc:Choice>
      <mc:Fallback>
        <oleObject progId="Equation.3" shapeId="1028" r:id="rId10"/>
      </mc:Fallback>
    </mc:AlternateContent>
    <mc:AlternateContent xmlns:mc="http://schemas.openxmlformats.org/markup-compatibility/2006">
      <mc:Choice Requires="x14">
        <oleObject progId="Equation.3" shapeId="1029" r:id="rId12">
          <objectPr defaultSize="0" autoPict="0" r:id="rId13">
            <anchor moveWithCells="1">
              <from>
                <xdr:col>3</xdr:col>
                <xdr:colOff>409575</xdr:colOff>
                <xdr:row>35</xdr:row>
                <xdr:rowOff>57150</xdr:rowOff>
              </from>
              <to>
                <xdr:col>5</xdr:col>
                <xdr:colOff>428625</xdr:colOff>
                <xdr:row>37</xdr:row>
                <xdr:rowOff>76200</xdr:rowOff>
              </to>
            </anchor>
          </objectPr>
        </oleObject>
      </mc:Choice>
      <mc:Fallback>
        <oleObject progId="Equation.3" shapeId="1029" r:id="rId12"/>
      </mc:Fallback>
    </mc:AlternateContent>
    <mc:AlternateContent xmlns:mc="http://schemas.openxmlformats.org/markup-compatibility/2006">
      <mc:Choice Requires="x14">
        <oleObject progId="Equation.3" shapeId="1030" r:id="rId14">
          <objectPr defaultSize="0" autoPict="0" r:id="rId15">
            <anchor moveWithCells="1">
              <from>
                <xdr:col>6</xdr:col>
                <xdr:colOff>76200</xdr:colOff>
                <xdr:row>35</xdr:row>
                <xdr:rowOff>0</xdr:rowOff>
              </from>
              <to>
                <xdr:col>7</xdr:col>
                <xdr:colOff>333375</xdr:colOff>
                <xdr:row>36</xdr:row>
                <xdr:rowOff>85725</xdr:rowOff>
              </to>
            </anchor>
          </objectPr>
        </oleObject>
      </mc:Choice>
      <mc:Fallback>
        <oleObject progId="Equation.3" shapeId="1030" r:id="rId14"/>
      </mc:Fallback>
    </mc:AlternateContent>
    <mc:AlternateContent xmlns:mc="http://schemas.openxmlformats.org/markup-compatibility/2006">
      <mc:Choice Requires="x14">
        <oleObject progId="Equation.3" shapeId="1031" r:id="rId16">
          <objectPr defaultSize="0" autoPict="0" r:id="rId17">
            <anchor moveWithCells="1">
              <from>
                <xdr:col>0</xdr:col>
                <xdr:colOff>676275</xdr:colOff>
                <xdr:row>38</xdr:row>
                <xdr:rowOff>0</xdr:rowOff>
              </from>
              <to>
                <xdr:col>4</xdr:col>
                <xdr:colOff>142875</xdr:colOff>
                <xdr:row>41</xdr:row>
                <xdr:rowOff>19050</xdr:rowOff>
              </to>
            </anchor>
          </objectPr>
        </oleObject>
      </mc:Choice>
      <mc:Fallback>
        <oleObject progId="Equation.3" shapeId="1031" r:id="rId16"/>
      </mc:Fallback>
    </mc:AlternateContent>
    <mc:AlternateContent xmlns:mc="http://schemas.openxmlformats.org/markup-compatibility/2006">
      <mc:Choice Requires="x14">
        <oleObject progId="Equation.3" shapeId="1032" r:id="rId18">
          <objectPr defaultSize="0" autoPict="0" r:id="rId19">
            <anchor moveWithCells="1">
              <from>
                <xdr:col>6</xdr:col>
                <xdr:colOff>114300</xdr:colOff>
                <xdr:row>37</xdr:row>
                <xdr:rowOff>19050</xdr:rowOff>
              </from>
              <to>
                <xdr:col>7</xdr:col>
                <xdr:colOff>342900</xdr:colOff>
                <xdr:row>40</xdr:row>
                <xdr:rowOff>123825</xdr:rowOff>
              </to>
            </anchor>
          </objectPr>
        </oleObject>
      </mc:Choice>
      <mc:Fallback>
        <oleObject progId="Equation.3" shapeId="1032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7" sqref="D17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CHIHIKO YAMADA</dc:creator>
  <cp:lastModifiedBy>山田千彦</cp:lastModifiedBy>
  <cp:lastPrinted>2021-05-28T05:03:50Z</cp:lastPrinted>
  <dcterms:created xsi:type="dcterms:W3CDTF">2015-05-20T04:07:08Z</dcterms:created>
  <dcterms:modified xsi:type="dcterms:W3CDTF">2021-06-17T22:29:23Z</dcterms:modified>
</cp:coreProperties>
</file>